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J:\Inspect.1\SLUJEBN\2019\Методологическое обеспечение\1.2.1_МР_нефтепродукты\5_Итог\После ЭПИ\Методические рекомендации (после ЭПИ)\"/>
    </mc:Choice>
  </mc:AlternateContent>
  <bookViews>
    <workbookView xWindow="0" yWindow="0" windowWidth="28800" windowHeight="12435" tabRatio="777" firstSheet="2" activeTab="2"/>
  </bookViews>
  <sheets>
    <sheet name="Лист1 (2)" sheetId="10" state="hidden" r:id="rId1"/>
    <sheet name="Лист1 (3)" sheetId="11" state="hidden" r:id="rId2"/>
    <sheet name="Автомобильный бензин" sheetId="30" r:id="rId3"/>
  </sheets>
  <calcPr calcId="152511"/>
</workbook>
</file>

<file path=xl/calcChain.xml><?xml version="1.0" encoding="utf-8"?>
<calcChain xmlns="http://schemas.openxmlformats.org/spreadsheetml/2006/main">
  <c r="M37" i="30" l="1"/>
  <c r="H23" i="30"/>
  <c r="H24" i="30"/>
  <c r="H25" i="30"/>
  <c r="M16" i="30"/>
  <c r="L16" i="30"/>
  <c r="C47" i="30" s="1"/>
  <c r="D47" i="30" l="1"/>
  <c r="K16" i="30"/>
  <c r="J16" i="30"/>
  <c r="I16" i="30"/>
  <c r="C23" i="30"/>
  <c r="K38" i="30" l="1"/>
  <c r="J38" i="30"/>
  <c r="M38" i="30"/>
  <c r="I38" i="30"/>
  <c r="L38" i="30"/>
  <c r="H38" i="30"/>
  <c r="B47" i="30"/>
  <c r="B23" i="30"/>
  <c r="D23" i="30" s="1"/>
  <c r="E23" i="30" s="1"/>
  <c r="F23" i="30" s="1"/>
  <c r="G23" i="30" s="1"/>
  <c r="I23" i="30" s="1"/>
  <c r="J23" i="30" s="1"/>
  <c r="K23" i="30" s="1"/>
  <c r="L23" i="30" s="1"/>
  <c r="M23" i="30" s="1"/>
  <c r="D37" i="30"/>
  <c r="C37" i="30"/>
  <c r="B37" i="30"/>
  <c r="H16" i="30" l="1"/>
  <c r="G16" i="30"/>
  <c r="F16" i="30"/>
  <c r="E16" i="30"/>
  <c r="D16" i="30"/>
  <c r="G38" i="30" l="1"/>
  <c r="E38" i="30"/>
  <c r="D38" i="30"/>
  <c r="C38" i="30"/>
  <c r="F38" i="30"/>
  <c r="B38" i="30"/>
  <c r="B24" i="30"/>
  <c r="M24" i="30"/>
  <c r="B32" i="30"/>
  <c r="D17" i="30" l="1"/>
  <c r="E37" i="30" l="1"/>
  <c r="F37" i="30" l="1"/>
  <c r="G37" i="30" s="1"/>
  <c r="K24" i="30" l="1"/>
  <c r="G24" i="30"/>
  <c r="C24" i="30"/>
  <c r="J24" i="30"/>
  <c r="F24" i="30"/>
  <c r="I24" i="30"/>
  <c r="E24" i="30"/>
  <c r="L24" i="30"/>
  <c r="D24" i="30"/>
  <c r="H37" i="30" l="1"/>
  <c r="B25" i="30"/>
  <c r="B27" i="30" s="1"/>
  <c r="I37" i="30" l="1"/>
  <c r="J37" i="30" s="1"/>
  <c r="K37" i="30" s="1"/>
  <c r="L37" i="30" s="1"/>
  <c r="C25" i="30"/>
  <c r="C27" i="30" s="1"/>
  <c r="M17" i="30"/>
  <c r="J17" i="30"/>
  <c r="D25" i="30" l="1"/>
  <c r="D27" i="30" s="1"/>
  <c r="E25" i="30" l="1"/>
  <c r="E27" i="30" s="1"/>
  <c r="F25" i="30" l="1"/>
  <c r="F27" i="30" s="1"/>
  <c r="G25" i="30" l="1"/>
  <c r="G27" i="30" s="1"/>
  <c r="H27" i="30" l="1"/>
  <c r="I25" i="30" l="1"/>
  <c r="I27" i="30" s="1"/>
  <c r="J25" i="30" l="1"/>
  <c r="J27" i="30" s="1"/>
  <c r="K25" i="30" l="1"/>
  <c r="K27" i="30" s="1"/>
  <c r="L25" i="30" l="1"/>
  <c r="L27" i="30" s="1"/>
  <c r="M25" i="30" l="1"/>
  <c r="M27" i="30" s="1"/>
  <c r="I17" i="30"/>
  <c r="L17" i="30"/>
  <c r="H17" i="30" l="1"/>
  <c r="K17" i="30"/>
  <c r="B39" i="30" l="1"/>
  <c r="B41" i="30" s="1"/>
  <c r="C39" i="30" l="1"/>
  <c r="C41" i="30" s="1"/>
  <c r="D39" i="30" l="1"/>
  <c r="D41" i="30" s="1"/>
  <c r="E39" i="30" l="1"/>
  <c r="E41" i="30" s="1"/>
  <c r="F17" i="30"/>
  <c r="E17" i="30"/>
  <c r="F39" i="30" l="1"/>
  <c r="F41" i="30" s="1"/>
  <c r="G39" i="30" l="1"/>
  <c r="H39" i="30" s="1"/>
  <c r="H41" i="30" s="1"/>
  <c r="G41" i="30" l="1"/>
  <c r="I39" i="30" l="1"/>
  <c r="I41" i="30" l="1"/>
  <c r="J39" i="30"/>
  <c r="G17" i="30"/>
  <c r="AF4" i="11"/>
  <c r="AG4" i="11"/>
  <c r="AI4" i="11"/>
  <c r="AF6" i="11"/>
  <c r="AG6" i="11"/>
  <c r="AF8" i="11"/>
  <c r="AG8" i="11"/>
  <c r="AF23" i="11"/>
  <c r="AG23" i="11"/>
  <c r="AF25" i="11"/>
  <c r="AG25" i="11"/>
  <c r="AF27" i="11"/>
  <c r="AG27" i="11"/>
  <c r="AF30" i="11"/>
  <c r="AG30" i="11"/>
  <c r="AF31" i="11"/>
  <c r="AG31" i="11"/>
  <c r="AF33" i="11"/>
  <c r="AG33" i="11"/>
  <c r="AF36" i="11"/>
  <c r="AG36" i="11"/>
  <c r="AF39" i="11"/>
  <c r="AG39" i="11"/>
  <c r="AF42" i="11"/>
  <c r="AG42" i="11"/>
  <c r="AF45" i="11"/>
  <c r="AG45" i="11"/>
  <c r="AF47" i="11"/>
  <c r="AG47" i="11"/>
  <c r="AE49" i="11"/>
  <c r="AH49" i="11"/>
  <c r="AE51" i="11"/>
  <c r="AH51" i="11"/>
  <c r="AE52" i="11"/>
  <c r="AH52" i="11"/>
  <c r="AF4" i="10"/>
  <c r="AG4" i="10"/>
  <c r="AI4" i="10"/>
  <c r="AF6" i="10"/>
  <c r="AG6" i="10"/>
  <c r="AF8" i="10"/>
  <c r="AG8" i="10"/>
  <c r="AF23" i="10"/>
  <c r="AG23" i="10"/>
  <c r="AF25" i="10"/>
  <c r="AG25" i="10"/>
  <c r="AF27" i="10"/>
  <c r="AG27" i="10"/>
  <c r="AF30" i="10"/>
  <c r="AG30" i="10"/>
  <c r="AF31" i="10"/>
  <c r="AG31" i="10"/>
  <c r="AF33" i="10"/>
  <c r="AG33" i="10"/>
  <c r="AF36" i="10"/>
  <c r="AG36" i="10"/>
  <c r="AF39" i="10"/>
  <c r="AG39" i="10"/>
  <c r="AF42" i="10"/>
  <c r="AG42" i="10"/>
  <c r="AF45" i="10"/>
  <c r="AG45" i="10"/>
  <c r="AF47" i="10"/>
  <c r="AG47" i="10"/>
  <c r="AE49" i="10"/>
  <c r="AH49" i="10"/>
  <c r="AE51" i="10"/>
  <c r="AH51" i="10"/>
  <c r="AE52" i="10"/>
  <c r="AH52" i="10"/>
  <c r="J41" i="30" l="1"/>
  <c r="K39" i="30"/>
  <c r="K41" i="30" l="1"/>
  <c r="L39" i="30"/>
  <c r="M39" i="30" l="1"/>
  <c r="M41" i="30" s="1"/>
  <c r="L41" i="30"/>
</calcChain>
</file>

<file path=xl/sharedStrings.xml><?xml version="1.0" encoding="utf-8"?>
<sst xmlns="http://schemas.openxmlformats.org/spreadsheetml/2006/main" count="577" uniqueCount="154">
  <si>
    <t>10300000000000</t>
  </si>
  <si>
    <t>НАЛОГИ НА ТОВАРЫ (РАБОТЫ, УСЛУГИ), РЕАЛИЗУЕМЫЕ НА ТЕРРИТОРИИ РОССИЙСКОЙ ФЕДЕРАЦИИ</t>
  </si>
  <si>
    <t>10302000010000</t>
  </si>
  <si>
    <t xml:space="preserve">Акцизы по подакцизным товарам (продукции), производимым на территории Российской Федерации </t>
  </si>
  <si>
    <t>10302010010000</t>
  </si>
  <si>
    <t>Акцизы на спирт этиловый  из всех видов сырья (в том числе этиловый спирт-сырец из всех видов сырья), производимый на территории Российской Федерации</t>
  </si>
  <si>
    <t>10302011010000</t>
  </si>
  <si>
    <t>Акцизы на спирт этиловый (в том числе этиловый спирт-сырец) из пищевого сырья, производимый на территории Российской Федерации</t>
  </si>
  <si>
    <t>10302011010100</t>
  </si>
  <si>
    <t xml:space="preserve"> - доходы традиционного бюджета</t>
  </si>
  <si>
    <t>10302020010000</t>
  </si>
  <si>
    <t>Акцизы на спиртосодержащую продукцию, производимую на территории Российской Федерации</t>
  </si>
  <si>
    <t>10302020010100</t>
  </si>
  <si>
    <t>10302040010000</t>
  </si>
  <si>
    <t>Акцизы на  бензин, производимый на территории Российской Федерации</t>
  </si>
  <si>
    <t>10302041010000</t>
  </si>
  <si>
    <t>Акцизы на  автомобильный бензин, производимый на территории Российской Федерации</t>
  </si>
  <si>
    <t>10302041010200</t>
  </si>
  <si>
    <t xml:space="preserve"> - доходы целевых бюджетных фондов</t>
  </si>
  <si>
    <t>10302041010250</t>
  </si>
  <si>
    <t xml:space="preserve">   * отчисления в целевой бюджетный территориальный дорожный фонд</t>
  </si>
  <si>
    <t>10302042010000</t>
  </si>
  <si>
    <t>Акцизы на  прямогонный бензин, производимый на территории Российской Федерации</t>
  </si>
  <si>
    <t>10302042010200</t>
  </si>
  <si>
    <t>10302042010250</t>
  </si>
  <si>
    <t>10302070010000</t>
  </si>
  <si>
    <t>Акцизы на дизельное топливо, производимое на территории Российской Федерации</t>
  </si>
  <si>
    <t>10302070010200</t>
  </si>
  <si>
    <t>10302070010250</t>
  </si>
  <si>
    <t>10302080010000</t>
  </si>
  <si>
    <t>Акцизы на моторные масла для дизельных и (или) карбюраторных (инжекторных) двигателей, производимые на территории Российской Федерации</t>
  </si>
  <si>
    <t>10302080010200</t>
  </si>
  <si>
    <t>10302080010250</t>
  </si>
  <si>
    <t>10302090010000</t>
  </si>
  <si>
    <t>Акцизы на вина, производимые на территории Российской Федерации</t>
  </si>
  <si>
    <t>10302090010100</t>
  </si>
  <si>
    <t>10302100010000</t>
  </si>
  <si>
    <t>Акцизы на пиво, производимое на территории Российской Федерации</t>
  </si>
  <si>
    <t>10302100010100</t>
  </si>
  <si>
    <t>10302110010000</t>
  </si>
  <si>
    <t>Акцизы на алкогольную продукцию с объемной долей спирта этилового свыше 25 процентов (за исключением вин), производимую на территории Российской Федерации</t>
  </si>
  <si>
    <t>10302110010100</t>
  </si>
  <si>
    <t>10302120010000</t>
  </si>
  <si>
    <t>Акцизы на алкогольную продукцию с объемной долей спирта этилового свыше 9 до 25 процентов включительно (за исключением вин), производимую на территории Российской Федерации</t>
  </si>
  <si>
    <t>10302120010100</t>
  </si>
  <si>
    <t>Акцизы на алкогольную продукцию с объемной долей  спирта этилового свыше 9 до 25 процентов включительно (за исключением вин), производимую на территории Российской Федерации</t>
  </si>
  <si>
    <t>10302130010000</t>
  </si>
  <si>
    <t>Акцизы на алкогольную продукцию с объемной долей спирта этилового до 9 процентов включительно (за исключением вин), производимую на территории Российской Федерации</t>
  </si>
  <si>
    <t>10302130010100</t>
  </si>
  <si>
    <t>10302150010000</t>
  </si>
  <si>
    <t xml:space="preserve">Доходы от уплаты акцизов на дизельное топливо, подлежащие распределению в консолидированные бюджеты субъектов Российской Федерации                                                                                                                             </t>
  </si>
  <si>
    <t>10302150010200</t>
  </si>
  <si>
    <t>10302150010250</t>
  </si>
  <si>
    <t>10302160010000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</si>
  <si>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 </t>
  </si>
  <si>
    <t>10302160010200</t>
  </si>
  <si>
    <t>10302160010250</t>
  </si>
  <si>
    <t>10302170010000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</si>
  <si>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</si>
  <si>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10302170010200</t>
  </si>
  <si>
    <t>10302170010250</t>
  </si>
  <si>
    <t>10302180010000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</si>
  <si>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</si>
  <si>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10302180010200</t>
  </si>
  <si>
    <t>10302180010250</t>
  </si>
  <si>
    <t>10302190010000</t>
  </si>
  <si>
    <t>Доходы от уплаты акцизов на алкогольную продукцию с объемной долей спирта этилового свыше 9 до 25 процентов включительно (за исключением вин), подлежащие распределению в консолидированные бюджеты субъектов Российской Федерации</t>
  </si>
  <si>
    <t>10302190010100</t>
  </si>
  <si>
    <t>Группа (1)</t>
  </si>
  <si>
    <t>Подгруппа (2)</t>
  </si>
  <si>
    <t>Статья (2)</t>
  </si>
  <si>
    <t>Подстатья (3)</t>
  </si>
  <si>
    <t>Элемент (2)</t>
  </si>
  <si>
    <t>Программа (4)</t>
  </si>
  <si>
    <t>КВД</t>
  </si>
  <si>
    <t>ЕКН</t>
  </si>
  <si>
    <t>ГОД</t>
  </si>
  <si>
    <t>1 квартал</t>
  </si>
  <si>
    <t>2 квартал</t>
  </si>
  <si>
    <t>3 квартал</t>
  </si>
  <si>
    <t>4 квартал</t>
  </si>
  <si>
    <t>NAME_KVD</t>
  </si>
  <si>
    <t>10302200010000</t>
  </si>
  <si>
    <t>Доходы от уплаты акцизов на алкогольную продукцию с объемной долей спирта этилового свыше 25 процентов (за исключением вин), подлежащие распределению в консолидированные бюджеты субъектов Российской Федерации</t>
  </si>
  <si>
    <t>10302200010100</t>
  </si>
  <si>
    <t>БР Закон №58</t>
  </si>
  <si>
    <t>БР на 01.04.07</t>
  </si>
  <si>
    <t>ID</t>
  </si>
  <si>
    <t>н</t>
  </si>
  <si>
    <t>с</t>
  </si>
  <si>
    <t>Исполнено 2007</t>
  </si>
  <si>
    <t>К БР №58</t>
  </si>
  <si>
    <t>К уточн.БР</t>
  </si>
  <si>
    <t>-</t>
  </si>
  <si>
    <t>УФНС</t>
  </si>
  <si>
    <t>Алк</t>
  </si>
  <si>
    <t>Нефть</t>
  </si>
  <si>
    <t>+</t>
  </si>
  <si>
    <t>100 - 20 по месту производства
80 по утверждаемым нормативам (6,9963)</t>
  </si>
  <si>
    <t>распределение
по нормативу 60%</t>
  </si>
  <si>
    <t>распределение
по нормативу 60% (17,9052)</t>
  </si>
  <si>
    <t>в ред. Федерального закона №237-ФЗ от 19.12.2006</t>
  </si>
  <si>
    <t>в ред. Федерального закона №159-ФЗ от 19.12.2005</t>
  </si>
  <si>
    <t>2017 г.</t>
  </si>
  <si>
    <t>2020 г.</t>
  </si>
  <si>
    <t>2021 г.</t>
  </si>
  <si>
    <t>01.01.2018-30.06.2018</t>
  </si>
  <si>
    <t>01.01.2016-31.03.2016</t>
  </si>
  <si>
    <t>01.04.2016-31.12.2016</t>
  </si>
  <si>
    <t>01.06.2016-31.12.2016</t>
  </si>
  <si>
    <t>30.06.2018-31.12.2018</t>
  </si>
  <si>
    <t>01.01.2019-31.01.2019</t>
  </si>
  <si>
    <t>01.02.2019-31.12.2019</t>
  </si>
  <si>
    <t>Бензин не соответствующий классу 5</t>
  </si>
  <si>
    <t>Ставка акциза на бензин не соответствующий классу 5</t>
  </si>
  <si>
    <t>Контроль за 2017 год</t>
  </si>
  <si>
    <t>Са</t>
  </si>
  <si>
    <t>Са1</t>
  </si>
  <si>
    <t>Нзач</t>
  </si>
  <si>
    <t>Нраспр</t>
  </si>
  <si>
    <t>Ннп</t>
  </si>
  <si>
    <t>F</t>
  </si>
  <si>
    <t>ПАРАМЕТРЫ БЮДЖЕТНОГО И НАЛОГОВОГО ЗАКОНОДАТЕЛЬСТВА</t>
  </si>
  <si>
    <t>Анп1</t>
  </si>
  <si>
    <t>Поступление акцизов в бюджет города Москвы, рублей за тонну</t>
  </si>
  <si>
    <t>Норматив зачисления в бюджеты субъектов РФ, процентов</t>
  </si>
  <si>
    <t>Норматив распределения в бюджет города Москвы, процентов</t>
  </si>
  <si>
    <t>Корректирующий коэффициент, процентов</t>
  </si>
  <si>
    <t>Бензин класса 5, рублей за 1 тонну</t>
  </si>
  <si>
    <t>Расчетная налоговая база, тыс.тонн (Росстат, ЕМИСС)</t>
  </si>
  <si>
    <t>Отклонение (расчет/факт), процентов</t>
  </si>
  <si>
    <t>2019 год</t>
  </si>
  <si>
    <t>2020 год</t>
  </si>
  <si>
    <t>2021 год</t>
  </si>
  <si>
    <t>Прогноз</t>
  </si>
  <si>
    <t>Ставка акциза на автомобильный бензин класса 5, рублей за 1 тонну</t>
  </si>
  <si>
    <t>в том числе за январь 2019
2943,30=(2240,50+3076,64+3512,78)/3</t>
  </si>
  <si>
    <t>Анп=Са*Нзач*Нраспр*Ннп*F*Нб, где Нб=1</t>
  </si>
  <si>
    <t>Фактическая налоговая база, тыс.тонн (ФНС России, форма 5-НП за 2017 год)</t>
  </si>
  <si>
    <t xml:space="preserve">F = (F2016+F2017+F2018)/3 </t>
  </si>
  <si>
    <t>Норматив распределения в бюджеты субъектов в целях формирования дорожных фондов, процентов</t>
  </si>
  <si>
    <t xml:space="preserve"> Таблица </t>
  </si>
  <si>
    <t>Расчет ожидаемого поступления акцизов на автомобильный бензин на 2019 год и плановый период 2020-2021 годов</t>
  </si>
  <si>
    <t>Отгружено бензина класса 5 помесячно (ЕМИСС), тыс. тонн</t>
  </si>
  <si>
    <t>Расчет поступлений в бюджет Москвы помесячно, тыс. рублей</t>
  </si>
  <si>
    <t>Отгружено бензина нарастающим итогом (ЕМИСС), тыс. тонн</t>
  </si>
  <si>
    <r>
      <t>Расчетные поступления в бюджет Москвы нарастающим итогом, тыс. рублей (</t>
    </r>
    <r>
      <rPr>
        <b/>
        <sz val="12"/>
        <rFont val="Times New Roman"/>
        <family val="1"/>
        <charset val="204"/>
      </rPr>
      <t>Анп</t>
    </r>
    <r>
      <rPr>
        <sz val="12"/>
        <rFont val="Times New Roman"/>
        <family val="1"/>
        <charset val="204"/>
      </rPr>
      <t>)</t>
    </r>
  </si>
  <si>
    <t>Фактические поступления (ф.0503317), тыс. рублей</t>
  </si>
  <si>
    <t>Расчетные поступления в бюджет Москвы нарастающим итогом, тыс. рублей</t>
  </si>
  <si>
    <t>Налогооблагаемый объем реализации бензина автомобильного
(Прогноз социально-экономического развития Российской Федерации на 2019 год и на плановый период 2020 и 2021 годов), тыс. тонн</t>
  </si>
  <si>
    <t>Расчетные поступления в бюджет Москвы, тыс. рублей</t>
  </si>
  <si>
    <t>РАСЧЕТНАЯ ЧАСТЬ, 2017 год</t>
  </si>
  <si>
    <t>РАСЧЕТНАЯ ЧАСТЬ, 2018 год</t>
  </si>
  <si>
    <t>РАСЧЕТНАЯ ЧАСТЬ,
2019 год и плановый период 2020 и 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</si>
</sst>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р_.;[Red]\-#,##0.0_р_."/>
    <numFmt numFmtId="165" formatCode="#,##0.0"/>
    <numFmt numFmtId="166" formatCode="0.0%"/>
    <numFmt numFmtId="167" formatCode="0.0000%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b/>
      <sz val="8"/>
      <color indexed="9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10"/>
      <color indexed="9"/>
      <name val="Arial Cyr"/>
      <charset val="204"/>
    </font>
    <font>
      <b/>
      <sz val="8"/>
      <color indexed="8"/>
      <name val="Arial"/>
      <family val="2"/>
      <charset val="204"/>
    </font>
    <font>
      <sz val="8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1"/>
        <bgColor indexed="0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13" fillId="0" borderId="0"/>
    <xf numFmtId="0" fontId="2" fillId="0" borderId="0"/>
    <xf numFmtId="0" fontId="14" fillId="0" borderId="0"/>
    <xf numFmtId="0" fontId="4" fillId="0" borderId="0"/>
    <xf numFmtId="9" fontId="1" fillId="0" borderId="0" applyFont="0" applyFill="0" applyBorder="0" applyAlignment="0" applyProtection="0"/>
    <xf numFmtId="0" fontId="15" fillId="0" borderId="0"/>
    <xf numFmtId="4" fontId="16" fillId="0" borderId="9">
      <alignment horizontal="right"/>
    </xf>
    <xf numFmtId="0" fontId="16" fillId="0" borderId="10">
      <alignment horizontal="left" wrapText="1" indent="2"/>
    </xf>
    <xf numFmtId="49" fontId="16" fillId="0" borderId="9">
      <alignment horizontal="center"/>
    </xf>
    <xf numFmtId="4" fontId="16" fillId="0" borderId="9">
      <alignment horizontal="right"/>
    </xf>
  </cellStyleXfs>
  <cellXfs count="119">
    <xf numFmtId="0" fontId="0" fillId="0" borderId="0" xfId="0"/>
    <xf numFmtId="0" fontId="0" fillId="0" borderId="0" xfId="0" applyAlignment="1"/>
    <xf numFmtId="0" fontId="3" fillId="0" borderId="1" xfId="4" applyFont="1" applyFill="1" applyBorder="1" applyAlignment="1"/>
    <xf numFmtId="165" fontId="10" fillId="0" borderId="2" xfId="0" applyNumberFormat="1" applyFont="1" applyBorder="1" applyAlignment="1">
      <alignment horizontal="right" vertical="top"/>
    </xf>
    <xf numFmtId="165" fontId="0" fillId="0" borderId="0" xfId="0" applyNumberFormat="1" applyAlignment="1"/>
    <xf numFmtId="165" fontId="0" fillId="0" borderId="2" xfId="0" applyNumberFormat="1" applyBorder="1" applyAlignment="1"/>
    <xf numFmtId="165" fontId="7" fillId="0" borderId="2" xfId="4" applyNumberFormat="1" applyFont="1" applyFill="1" applyBorder="1" applyAlignment="1">
      <alignment horizontal="right"/>
    </xf>
    <xf numFmtId="164" fontId="6" fillId="3" borderId="3" xfId="4" applyNumberFormat="1" applyFont="1" applyFill="1" applyBorder="1" applyAlignment="1">
      <alignment horizontal="center" vertical="center"/>
    </xf>
    <xf numFmtId="0" fontId="3" fillId="0" borderId="4" xfId="4" applyFont="1" applyFill="1" applyBorder="1" applyAlignment="1"/>
    <xf numFmtId="164" fontId="3" fillId="0" borderId="5" xfId="4" applyNumberFormat="1" applyFont="1" applyFill="1" applyBorder="1" applyAlignment="1">
      <alignment horizontal="right" wrapText="1"/>
    </xf>
    <xf numFmtId="0" fontId="7" fillId="0" borderId="5" xfId="4" applyFont="1" applyFill="1" applyBorder="1" applyAlignment="1">
      <alignment horizontal="right"/>
    </xf>
    <xf numFmtId="0" fontId="7" fillId="0" borderId="5" xfId="4" applyFont="1" applyFill="1" applyBorder="1" applyAlignment="1"/>
    <xf numFmtId="0" fontId="3" fillId="0" borderId="5" xfId="4" applyFont="1" applyFill="1" applyBorder="1" applyAlignment="1"/>
    <xf numFmtId="165" fontId="7" fillId="0" borderId="5" xfId="4" applyNumberFormat="1" applyFont="1" applyFill="1" applyBorder="1" applyAlignment="1">
      <alignment horizontal="right"/>
    </xf>
    <xf numFmtId="165" fontId="3" fillId="0" borderId="2" xfId="4" applyNumberFormat="1" applyFont="1" applyFill="1" applyBorder="1" applyAlignment="1"/>
    <xf numFmtId="165" fontId="3" fillId="0" borderId="2" xfId="4" applyNumberFormat="1" applyFont="1" applyFill="1" applyBorder="1" applyAlignment="1">
      <alignment horizontal="right"/>
    </xf>
    <xf numFmtId="2" fontId="3" fillId="0" borderId="2" xfId="4" applyNumberFormat="1" applyFont="1" applyFill="1" applyBorder="1" applyAlignment="1">
      <alignment horizontal="right" vertical="center"/>
    </xf>
    <xf numFmtId="0" fontId="7" fillId="0" borderId="2" xfId="4" applyFont="1" applyFill="1" applyBorder="1" applyAlignment="1">
      <alignment horizontal="right"/>
    </xf>
    <xf numFmtId="0" fontId="7" fillId="0" borderId="2" xfId="4" applyFont="1" applyFill="1" applyBorder="1" applyAlignment="1"/>
    <xf numFmtId="0" fontId="3" fillId="0" borderId="2" xfId="4" applyFont="1" applyFill="1" applyBorder="1" applyAlignment="1"/>
    <xf numFmtId="0" fontId="0" fillId="0" borderId="2" xfId="0" applyBorder="1" applyAlignment="1"/>
    <xf numFmtId="0" fontId="6" fillId="3" borderId="3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 textRotation="90"/>
    </xf>
    <xf numFmtId="0" fontId="3" fillId="0" borderId="5" xfId="4" applyFont="1" applyFill="1" applyBorder="1" applyAlignment="1">
      <alignment horizontal="right" wrapText="1"/>
    </xf>
    <xf numFmtId="0" fontId="3" fillId="0" borderId="5" xfId="4" applyFont="1" applyFill="1" applyBorder="1" applyAlignment="1">
      <alignment wrapText="1"/>
    </xf>
    <xf numFmtId="0" fontId="9" fillId="0" borderId="2" xfId="4" applyFont="1" applyFill="1" applyBorder="1" applyAlignment="1"/>
    <xf numFmtId="0" fontId="3" fillId="0" borderId="2" xfId="4" applyFont="1" applyFill="1" applyBorder="1" applyAlignment="1">
      <alignment horizontal="right"/>
    </xf>
    <xf numFmtId="0" fontId="3" fillId="0" borderId="2" xfId="4" applyFont="1" applyFill="1" applyBorder="1" applyAlignment="1">
      <alignment horizontal="right" wrapText="1"/>
    </xf>
    <xf numFmtId="0" fontId="3" fillId="0" borderId="2" xfId="4" applyFont="1" applyFill="1" applyBorder="1" applyAlignment="1">
      <alignment wrapText="1"/>
    </xf>
    <xf numFmtId="165" fontId="11" fillId="0" borderId="2" xfId="4" applyNumberFormat="1" applyFont="1" applyFill="1" applyBorder="1" applyAlignment="1">
      <alignment horizontal="right"/>
    </xf>
    <xf numFmtId="165" fontId="12" fillId="0" borderId="2" xfId="0" applyNumberFormat="1" applyFont="1" applyBorder="1" applyAlignment="1">
      <alignment horizontal="right" vertical="top"/>
    </xf>
    <xf numFmtId="165" fontId="10" fillId="4" borderId="2" xfId="0" applyNumberFormat="1" applyFont="1" applyFill="1" applyBorder="1" applyAlignment="1">
      <alignment horizontal="right" vertical="top"/>
    </xf>
    <xf numFmtId="164" fontId="6" fillId="3" borderId="6" xfId="4" applyNumberFormat="1" applyFont="1" applyFill="1" applyBorder="1" applyAlignment="1">
      <alignment horizontal="center" vertical="center" wrapText="1"/>
    </xf>
    <xf numFmtId="10" fontId="0" fillId="0" borderId="2" xfId="0" applyNumberFormat="1" applyBorder="1" applyAlignment="1"/>
    <xf numFmtId="10" fontId="10" fillId="0" borderId="2" xfId="0" applyNumberFormat="1" applyFont="1" applyBorder="1" applyAlignment="1">
      <alignment horizontal="right" vertical="top"/>
    </xf>
    <xf numFmtId="0" fontId="0" fillId="5" borderId="2" xfId="0" applyFill="1" applyBorder="1" applyAlignment="1"/>
    <xf numFmtId="0" fontId="3" fillId="6" borderId="2" xfId="4" applyFont="1" applyFill="1" applyBorder="1" applyAlignment="1"/>
    <xf numFmtId="165" fontId="3" fillId="6" borderId="2" xfId="4" applyNumberFormat="1" applyFont="1" applyFill="1" applyBorder="1" applyAlignment="1">
      <alignment horizontal="right"/>
    </xf>
    <xf numFmtId="0" fontId="7" fillId="6" borderId="2" xfId="4" applyFont="1" applyFill="1" applyBorder="1" applyAlignment="1">
      <alignment horizontal="right"/>
    </xf>
    <xf numFmtId="0" fontId="7" fillId="6" borderId="2" xfId="4" applyFont="1" applyFill="1" applyBorder="1" applyAlignment="1"/>
    <xf numFmtId="165" fontId="7" fillId="6" borderId="2" xfId="4" applyNumberFormat="1" applyFont="1" applyFill="1" applyBorder="1" applyAlignment="1">
      <alignment horizontal="right"/>
    </xf>
    <xf numFmtId="165" fontId="10" fillId="5" borderId="2" xfId="0" applyNumberFormat="1" applyFont="1" applyFill="1" applyBorder="1" applyAlignment="1">
      <alignment horizontal="right" vertical="top"/>
    </xf>
    <xf numFmtId="10" fontId="10" fillId="5" borderId="2" xfId="0" applyNumberFormat="1" applyFont="1" applyFill="1" applyBorder="1" applyAlignment="1">
      <alignment horizontal="right" vertical="top"/>
    </xf>
    <xf numFmtId="165" fontId="0" fillId="5" borderId="2" xfId="0" applyNumberFormat="1" applyFill="1" applyBorder="1" applyAlignment="1"/>
    <xf numFmtId="164" fontId="3" fillId="6" borderId="2" xfId="4" applyNumberFormat="1" applyFont="1" applyFill="1" applyBorder="1" applyAlignment="1">
      <alignment horizontal="right" wrapText="1"/>
    </xf>
    <xf numFmtId="0" fontId="0" fillId="5" borderId="2" xfId="0" applyFill="1" applyBorder="1"/>
    <xf numFmtId="165" fontId="9" fillId="6" borderId="2" xfId="4" applyNumberFormat="1" applyFont="1" applyFill="1" applyBorder="1" applyAlignment="1">
      <alignment horizontal="right"/>
    </xf>
    <xf numFmtId="165" fontId="11" fillId="6" borderId="2" xfId="4" applyNumberFormat="1" applyFont="1" applyFill="1" applyBorder="1" applyAlignment="1">
      <alignment horizontal="right"/>
    </xf>
    <xf numFmtId="10" fontId="12" fillId="5" borderId="2" xfId="0" applyNumberFormat="1" applyFont="1" applyFill="1" applyBorder="1" applyAlignment="1">
      <alignment horizontal="right" vertical="top"/>
    </xf>
    <xf numFmtId="10" fontId="11" fillId="6" borderId="2" xfId="4" applyNumberFormat="1" applyFont="1" applyFill="1" applyBorder="1" applyAlignment="1">
      <alignment horizontal="right"/>
    </xf>
    <xf numFmtId="10" fontId="0" fillId="5" borderId="2" xfId="0" applyNumberFormat="1" applyFill="1" applyBorder="1" applyAlignment="1"/>
    <xf numFmtId="0" fontId="3" fillId="6" borderId="2" xfId="4" applyFont="1" applyFill="1" applyBorder="1" applyAlignment="1">
      <alignment wrapText="1"/>
    </xf>
    <xf numFmtId="0" fontId="9" fillId="0" borderId="2" xfId="4" applyFont="1" applyFill="1" applyBorder="1" applyAlignment="1">
      <alignment wrapText="1"/>
    </xf>
    <xf numFmtId="0" fontId="8" fillId="2" borderId="7" xfId="0" applyFont="1" applyFill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vertical="top" wrapText="1"/>
    </xf>
    <xf numFmtId="165" fontId="18" fillId="0" borderId="0" xfId="0" applyNumberFormat="1" applyFont="1" applyFill="1" applyBorder="1" applyAlignment="1">
      <alignment vertical="center"/>
    </xf>
    <xf numFmtId="165" fontId="18" fillId="0" borderId="0" xfId="0" applyNumberFormat="1" applyFont="1" applyFill="1" applyBorder="1" applyAlignment="1">
      <alignment horizontal="right" vertical="center"/>
    </xf>
    <xf numFmtId="166" fontId="18" fillId="0" borderId="0" xfId="5" applyNumberFormat="1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/>
    <xf numFmtId="0" fontId="18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center"/>
    </xf>
    <xf numFmtId="4" fontId="18" fillId="0" borderId="2" xfId="0" applyNumberFormat="1" applyFont="1" applyFill="1" applyBorder="1"/>
    <xf numFmtId="0" fontId="18" fillId="7" borderId="8" xfId="0" applyFont="1" applyFill="1" applyBorder="1" applyAlignment="1">
      <alignment horizontal="left" vertical="top" wrapText="1"/>
    </xf>
    <xf numFmtId="4" fontId="17" fillId="7" borderId="2" xfId="0" applyNumberFormat="1" applyFont="1" applyFill="1" applyBorder="1" applyAlignment="1">
      <alignment horizontal="center"/>
    </xf>
    <xf numFmtId="4" fontId="18" fillId="7" borderId="2" xfId="0" applyNumberFormat="1" applyFont="1" applyFill="1" applyBorder="1"/>
    <xf numFmtId="10" fontId="18" fillId="0" borderId="2" xfId="5" applyNumberFormat="1" applyFont="1" applyFill="1" applyBorder="1" applyAlignment="1">
      <alignment vertical="center" wrapText="1"/>
    </xf>
    <xf numFmtId="167" fontId="18" fillId="0" borderId="2" xfId="5" applyNumberFormat="1" applyFont="1" applyFill="1" applyBorder="1" applyAlignment="1">
      <alignment vertical="center" wrapText="1"/>
    </xf>
    <xf numFmtId="167" fontId="18" fillId="0" borderId="2" xfId="5" applyNumberFormat="1" applyFont="1" applyFill="1" applyBorder="1" applyAlignment="1">
      <alignment horizontal="center" vertical="center" wrapText="1"/>
    </xf>
    <xf numFmtId="166" fontId="18" fillId="0" borderId="2" xfId="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/>
    </xf>
    <xf numFmtId="166" fontId="17" fillId="0" borderId="8" xfId="5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top" wrapText="1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165" fontId="17" fillId="0" borderId="2" xfId="0" applyNumberFormat="1" applyFont="1" applyFill="1" applyBorder="1" applyAlignment="1">
      <alignment horizontal="right" vertical="center"/>
    </xf>
    <xf numFmtId="0" fontId="17" fillId="7" borderId="8" xfId="0" applyFont="1" applyFill="1" applyBorder="1" applyAlignment="1">
      <alignment horizontal="center" vertical="center"/>
    </xf>
    <xf numFmtId="165" fontId="18" fillId="7" borderId="2" xfId="0" applyNumberFormat="1" applyFont="1" applyFill="1" applyBorder="1" applyAlignment="1">
      <alignment horizontal="right" vertical="center"/>
    </xf>
    <xf numFmtId="17" fontId="19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wrapText="1"/>
    </xf>
    <xf numFmtId="0" fontId="18" fillId="0" borderId="0" xfId="0" applyFont="1" applyFill="1" applyBorder="1"/>
    <xf numFmtId="4" fontId="18" fillId="0" borderId="2" xfId="0" applyNumberFormat="1" applyFont="1" applyFill="1" applyBorder="1" applyAlignment="1">
      <alignment horizontal="right" vertical="top"/>
    </xf>
    <xf numFmtId="0" fontId="18" fillId="0" borderId="2" xfId="0" applyFont="1" applyFill="1" applyBorder="1" applyAlignment="1">
      <alignment horizontal="left" vertical="center"/>
    </xf>
    <xf numFmtId="4" fontId="17" fillId="0" borderId="2" xfId="0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0" fontId="18" fillId="0" borderId="2" xfId="0" applyFont="1" applyFill="1" applyBorder="1" applyAlignment="1">
      <alignment vertical="center"/>
    </xf>
    <xf numFmtId="4" fontId="18" fillId="0" borderId="2" xfId="0" applyNumberFormat="1" applyFont="1" applyFill="1" applyBorder="1" applyAlignment="1">
      <alignment horizontal="right" vertical="center"/>
    </xf>
    <xf numFmtId="4" fontId="18" fillId="0" borderId="0" xfId="0" applyNumberFormat="1" applyFont="1" applyFill="1" applyBorder="1"/>
    <xf numFmtId="0" fontId="17" fillId="0" borderId="8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left" vertical="center" wrapText="1"/>
    </xf>
    <xf numFmtId="4" fontId="17" fillId="0" borderId="2" xfId="0" applyNumberFormat="1" applyFont="1" applyFill="1" applyBorder="1" applyAlignment="1">
      <alignment horizontal="center" vertical="center"/>
    </xf>
    <xf numFmtId="166" fontId="18" fillId="0" borderId="0" xfId="5" applyNumberFormat="1" applyFont="1" applyFill="1" applyBorder="1"/>
    <xf numFmtId="4" fontId="18" fillId="0" borderId="8" xfId="0" applyNumberFormat="1" applyFont="1" applyFill="1" applyBorder="1" applyAlignment="1">
      <alignment horizontal="left" vertical="center"/>
    </xf>
    <xf numFmtId="166" fontId="17" fillId="0" borderId="8" xfId="5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166" fontId="18" fillId="0" borderId="13" xfId="5" applyNumberFormat="1" applyFont="1" applyFill="1" applyBorder="1" applyAlignment="1">
      <alignment horizontal="center" vertical="center"/>
    </xf>
    <xf numFmtId="17" fontId="19" fillId="0" borderId="8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right" vertical="top"/>
    </xf>
    <xf numFmtId="4" fontId="18" fillId="0" borderId="0" xfId="0" applyNumberFormat="1" applyFont="1" applyFill="1" applyBorder="1" applyAlignment="1">
      <alignment horizontal="right" wrapText="1"/>
    </xf>
    <xf numFmtId="0" fontId="18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/>
    </xf>
    <xf numFmtId="4" fontId="18" fillId="0" borderId="14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 wrapText="1"/>
    </xf>
    <xf numFmtId="4" fontId="18" fillId="0" borderId="15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4" fontId="18" fillId="0" borderId="8" xfId="0" applyNumberFormat="1" applyFont="1" applyFill="1" applyBorder="1"/>
  </cellXfs>
  <cellStyles count="11">
    <cellStyle name="xl34" xfId="8"/>
    <cellStyle name="xl46" xfId="10"/>
    <cellStyle name="xl52" xfId="9"/>
    <cellStyle name="xl56" xfId="7"/>
    <cellStyle name="Обычный" xfId="0" builtinId="0"/>
    <cellStyle name="Обычный 2" xfId="1"/>
    <cellStyle name="Обычный 3" xfId="2"/>
    <cellStyle name="Обычный 4" xfId="3"/>
    <cellStyle name="Обычный 5" xfId="6"/>
    <cellStyle name="Обычный_Лист1" xfId="4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K52"/>
  <sheetViews>
    <sheetView workbookViewId="0">
      <pane xSplit="10" ySplit="2" topLeftCell="AA3" activePane="bottomRight" state="frozen"/>
      <selection pane="topRight" activeCell="J1" sqref="J1"/>
      <selection pane="bottomLeft" activeCell="A3" sqref="A3"/>
      <selection pane="bottomRight" activeCell="AE2" sqref="AE2"/>
    </sheetView>
  </sheetViews>
  <sheetFormatPr defaultRowHeight="12.75" x14ac:dyDescent="0.2"/>
  <cols>
    <col min="1" max="1" width="2.42578125" style="1" bestFit="1" customWidth="1"/>
    <col min="2" max="2" width="51.5703125" style="1" customWidth="1"/>
    <col min="3" max="5" width="3" style="1" customWidth="1"/>
    <col min="6" max="6" width="3.5703125" style="1" customWidth="1"/>
    <col min="7" max="7" width="3" style="1" customWidth="1"/>
    <col min="8" max="8" width="3.5703125" style="1" customWidth="1"/>
    <col min="9" max="9" width="13.140625" style="1" customWidth="1"/>
    <col min="10" max="10" width="3.85546875" style="1" bestFit="1" customWidth="1"/>
    <col min="11" max="11" width="11.28515625" style="1" customWidth="1"/>
    <col min="12" max="12" width="10.42578125" style="1" customWidth="1"/>
    <col min="13" max="15" width="10.42578125" style="1" hidden="1" customWidth="1"/>
    <col min="16" max="16" width="9.140625" hidden="1" customWidth="1"/>
    <col min="17" max="19" width="1.85546875" style="1" hidden="1" customWidth="1"/>
    <col min="20" max="20" width="3.5703125" style="1" hidden="1" customWidth="1"/>
    <col min="21" max="21" width="1.85546875" style="1" hidden="1" customWidth="1"/>
    <col min="22" max="22" width="3.5703125" style="1" hidden="1" customWidth="1"/>
    <col min="23" max="23" width="13.140625" style="1" hidden="1" customWidth="1"/>
    <col min="24" max="24" width="3.5703125" style="1" hidden="1" customWidth="1"/>
    <col min="25" max="25" width="24.85546875" style="2" hidden="1" customWidth="1"/>
    <col min="26" max="26" width="10" style="1" hidden="1" customWidth="1"/>
    <col min="27" max="27" width="9.28515625" style="1" customWidth="1"/>
    <col min="28" max="30" width="9.28515625" style="1" hidden="1" customWidth="1"/>
    <col min="31" max="31" width="10.7109375" style="1" customWidth="1"/>
    <col min="32" max="33" width="9.140625" style="1"/>
    <col min="34" max="34" width="10.7109375" style="1" customWidth="1"/>
    <col min="35" max="35" width="9.7109375" style="1" bestFit="1" customWidth="1"/>
    <col min="36" max="37" width="21.28515625" style="1" customWidth="1"/>
    <col min="38" max="16384" width="9.140625" style="1"/>
  </cols>
  <sheetData>
    <row r="1" spans="1:37" x14ac:dyDescent="0.2">
      <c r="K1" s="53" t="s">
        <v>85</v>
      </c>
      <c r="L1" s="53"/>
      <c r="M1" s="53"/>
      <c r="N1" s="53"/>
      <c r="O1" s="53"/>
      <c r="Z1" s="53" t="s">
        <v>86</v>
      </c>
      <c r="AA1" s="53"/>
      <c r="AB1" s="53"/>
      <c r="AC1" s="53"/>
      <c r="AD1" s="53"/>
      <c r="AE1" s="53" t="s">
        <v>90</v>
      </c>
      <c r="AF1" s="53"/>
      <c r="AG1" s="53"/>
      <c r="AH1" s="53"/>
    </row>
    <row r="2" spans="1:37" ht="64.5" x14ac:dyDescent="0.2">
      <c r="A2" s="21" t="s">
        <v>87</v>
      </c>
      <c r="B2" s="21" t="s">
        <v>81</v>
      </c>
      <c r="C2" s="22" t="s">
        <v>68</v>
      </c>
      <c r="D2" s="22" t="s">
        <v>69</v>
      </c>
      <c r="E2" s="22" t="s">
        <v>70</v>
      </c>
      <c r="F2" s="22" t="s">
        <v>71</v>
      </c>
      <c r="G2" s="22" t="s">
        <v>72</v>
      </c>
      <c r="H2" s="22" t="s">
        <v>73</v>
      </c>
      <c r="I2" s="21" t="s">
        <v>74</v>
      </c>
      <c r="J2" s="21" t="s">
        <v>75</v>
      </c>
      <c r="K2" s="7" t="s">
        <v>76</v>
      </c>
      <c r="L2" s="7" t="s">
        <v>77</v>
      </c>
      <c r="M2" s="7" t="s">
        <v>78</v>
      </c>
      <c r="N2" s="7" t="s">
        <v>79</v>
      </c>
      <c r="O2" s="7" t="s">
        <v>80</v>
      </c>
      <c r="P2" s="1"/>
      <c r="Y2" s="8"/>
      <c r="Z2" s="7" t="s">
        <v>76</v>
      </c>
      <c r="AA2" s="7" t="s">
        <v>77</v>
      </c>
      <c r="AB2" s="7" t="s">
        <v>78</v>
      </c>
      <c r="AC2" s="7" t="s">
        <v>79</v>
      </c>
      <c r="AD2" s="7" t="s">
        <v>80</v>
      </c>
      <c r="AE2" s="7" t="s">
        <v>77</v>
      </c>
      <c r="AF2" s="7" t="s">
        <v>91</v>
      </c>
      <c r="AG2" s="7" t="s">
        <v>92</v>
      </c>
      <c r="AH2" s="7" t="s">
        <v>94</v>
      </c>
      <c r="AJ2" s="32" t="s">
        <v>102</v>
      </c>
      <c r="AK2" s="32" t="s">
        <v>101</v>
      </c>
    </row>
    <row r="3" spans="1:37" x14ac:dyDescent="0.2">
      <c r="A3" s="20" t="s">
        <v>97</v>
      </c>
      <c r="B3" s="25" t="s">
        <v>1</v>
      </c>
      <c r="C3" s="26">
        <v>1</v>
      </c>
      <c r="D3" s="26">
        <v>3</v>
      </c>
      <c r="E3" s="26">
        <v>0</v>
      </c>
      <c r="F3" s="26">
        <v>0</v>
      </c>
      <c r="G3" s="26">
        <v>0</v>
      </c>
      <c r="H3" s="26">
        <v>0</v>
      </c>
      <c r="I3" s="19" t="s">
        <v>0</v>
      </c>
      <c r="J3" s="26">
        <v>0</v>
      </c>
      <c r="K3" s="14">
        <v>19082000</v>
      </c>
      <c r="L3" s="15">
        <v>5204831</v>
      </c>
      <c r="M3" s="15">
        <v>4874609</v>
      </c>
      <c r="N3" s="15">
        <v>5716197</v>
      </c>
      <c r="O3" s="15">
        <v>3286363</v>
      </c>
      <c r="P3" s="16"/>
      <c r="Q3" s="17">
        <v>1</v>
      </c>
      <c r="R3" s="17">
        <v>3</v>
      </c>
      <c r="S3" s="17">
        <v>0</v>
      </c>
      <c r="T3" s="17">
        <v>0</v>
      </c>
      <c r="U3" s="17">
        <v>0</v>
      </c>
      <c r="V3" s="17">
        <v>0</v>
      </c>
      <c r="W3" s="18" t="s">
        <v>0</v>
      </c>
      <c r="X3" s="17">
        <v>0</v>
      </c>
      <c r="Y3" s="19" t="s">
        <v>1</v>
      </c>
      <c r="Z3" s="6">
        <v>19082000</v>
      </c>
      <c r="AA3" s="6">
        <v>4647160</v>
      </c>
      <c r="AB3" s="6">
        <v>4426637</v>
      </c>
      <c r="AC3" s="6">
        <v>6273868</v>
      </c>
      <c r="AD3" s="6">
        <v>3734335</v>
      </c>
      <c r="AE3" s="6">
        <v>4679053.2</v>
      </c>
      <c r="AF3" s="33"/>
      <c r="AG3" s="33"/>
      <c r="AH3" s="20"/>
    </row>
    <row r="4" spans="1:37" ht="22.5" x14ac:dyDescent="0.2">
      <c r="A4" s="35" t="s">
        <v>89</v>
      </c>
      <c r="B4" s="51" t="s">
        <v>3</v>
      </c>
      <c r="C4" s="26">
        <v>1</v>
      </c>
      <c r="D4" s="26">
        <v>3</v>
      </c>
      <c r="E4" s="26">
        <v>2</v>
      </c>
      <c r="F4" s="26">
        <v>0</v>
      </c>
      <c r="G4" s="26">
        <v>1</v>
      </c>
      <c r="H4" s="26">
        <v>0</v>
      </c>
      <c r="I4" s="19" t="s">
        <v>2</v>
      </c>
      <c r="J4" s="26">
        <v>110</v>
      </c>
      <c r="K4" s="37">
        <v>19082000</v>
      </c>
      <c r="L4" s="46">
        <v>5204831</v>
      </c>
      <c r="M4" s="37">
        <v>4874609</v>
      </c>
      <c r="N4" s="37">
        <v>5716197</v>
      </c>
      <c r="O4" s="37">
        <v>3286363</v>
      </c>
      <c r="P4" s="35"/>
      <c r="Q4" s="38">
        <v>1</v>
      </c>
      <c r="R4" s="38">
        <v>3</v>
      </c>
      <c r="S4" s="38">
        <v>2</v>
      </c>
      <c r="T4" s="38">
        <v>0</v>
      </c>
      <c r="U4" s="38">
        <v>1</v>
      </c>
      <c r="V4" s="38">
        <v>0</v>
      </c>
      <c r="W4" s="39" t="s">
        <v>2</v>
      </c>
      <c r="X4" s="38">
        <v>110</v>
      </c>
      <c r="Y4" s="36" t="s">
        <v>3</v>
      </c>
      <c r="Z4" s="40">
        <v>19082000</v>
      </c>
      <c r="AA4" s="47">
        <v>4647160</v>
      </c>
      <c r="AB4" s="40">
        <v>4426637</v>
      </c>
      <c r="AC4" s="40">
        <v>6273868</v>
      </c>
      <c r="AD4" s="40">
        <v>3734335</v>
      </c>
      <c r="AE4" s="47">
        <v>4679053.2</v>
      </c>
      <c r="AF4" s="48">
        <f>AE4/L4</f>
        <v>0.89898273354120439</v>
      </c>
      <c r="AG4" s="49">
        <f>AE4/AA4</f>
        <v>1.0068629442498214</v>
      </c>
      <c r="AH4" s="30">
        <v>4130319</v>
      </c>
      <c r="AI4" s="4">
        <f>AH4-AE4</f>
        <v>-548734.20000000019</v>
      </c>
    </row>
    <row r="5" spans="1:37" ht="33.75" x14ac:dyDescent="0.2">
      <c r="A5" s="35"/>
      <c r="B5" s="51" t="s">
        <v>5</v>
      </c>
      <c r="C5" s="26">
        <v>1</v>
      </c>
      <c r="D5" s="26">
        <v>3</v>
      </c>
      <c r="E5" s="26">
        <v>2</v>
      </c>
      <c r="F5" s="26">
        <v>10</v>
      </c>
      <c r="G5" s="26">
        <v>1</v>
      </c>
      <c r="H5" s="26">
        <v>0</v>
      </c>
      <c r="I5" s="19" t="s">
        <v>4</v>
      </c>
      <c r="J5" s="26">
        <v>110</v>
      </c>
      <c r="K5" s="37">
        <v>700</v>
      </c>
      <c r="L5" s="37">
        <v>93</v>
      </c>
      <c r="M5" s="37">
        <v>244</v>
      </c>
      <c r="N5" s="37">
        <v>331</v>
      </c>
      <c r="O5" s="37">
        <v>32</v>
      </c>
      <c r="P5" s="35"/>
      <c r="Q5" s="38">
        <v>1</v>
      </c>
      <c r="R5" s="38">
        <v>3</v>
      </c>
      <c r="S5" s="38">
        <v>2</v>
      </c>
      <c r="T5" s="38">
        <v>10</v>
      </c>
      <c r="U5" s="38">
        <v>1</v>
      </c>
      <c r="V5" s="38">
        <v>0</v>
      </c>
      <c r="W5" s="39" t="s">
        <v>4</v>
      </c>
      <c r="X5" s="38">
        <v>110</v>
      </c>
      <c r="Y5" s="36" t="s">
        <v>5</v>
      </c>
      <c r="Z5" s="40">
        <v>700</v>
      </c>
      <c r="AA5" s="40">
        <v>93</v>
      </c>
      <c r="AB5" s="40">
        <v>244</v>
      </c>
      <c r="AC5" s="40">
        <v>331</v>
      </c>
      <c r="AD5" s="40">
        <v>32</v>
      </c>
      <c r="AE5" s="35"/>
      <c r="AF5" s="50"/>
      <c r="AG5" s="50"/>
      <c r="AH5" s="3"/>
    </row>
    <row r="6" spans="1:37" ht="33.75" x14ac:dyDescent="0.2">
      <c r="A6" s="35" t="s">
        <v>89</v>
      </c>
      <c r="B6" s="51" t="s">
        <v>7</v>
      </c>
      <c r="C6" s="26">
        <v>1</v>
      </c>
      <c r="D6" s="26">
        <v>3</v>
      </c>
      <c r="E6" s="26">
        <v>2</v>
      </c>
      <c r="F6" s="26">
        <v>11</v>
      </c>
      <c r="G6" s="26">
        <v>1</v>
      </c>
      <c r="H6" s="26">
        <v>0</v>
      </c>
      <c r="I6" s="19" t="s">
        <v>6</v>
      </c>
      <c r="J6" s="26">
        <v>110</v>
      </c>
      <c r="K6" s="37">
        <v>700</v>
      </c>
      <c r="L6" s="37">
        <v>93</v>
      </c>
      <c r="M6" s="37">
        <v>244</v>
      </c>
      <c r="N6" s="37">
        <v>331</v>
      </c>
      <c r="O6" s="37">
        <v>32</v>
      </c>
      <c r="P6" s="35"/>
      <c r="Q6" s="38">
        <v>1</v>
      </c>
      <c r="R6" s="38">
        <v>3</v>
      </c>
      <c r="S6" s="38">
        <v>2</v>
      </c>
      <c r="T6" s="38">
        <v>11</v>
      </c>
      <c r="U6" s="38">
        <v>1</v>
      </c>
      <c r="V6" s="38">
        <v>0</v>
      </c>
      <c r="W6" s="39" t="s">
        <v>6</v>
      </c>
      <c r="X6" s="38">
        <v>110</v>
      </c>
      <c r="Y6" s="36" t="s">
        <v>7</v>
      </c>
      <c r="Z6" s="40">
        <v>700</v>
      </c>
      <c r="AA6" s="40">
        <v>93</v>
      </c>
      <c r="AB6" s="40">
        <v>244</v>
      </c>
      <c r="AC6" s="40">
        <v>331</v>
      </c>
      <c r="AD6" s="40">
        <v>32</v>
      </c>
      <c r="AE6" s="41">
        <v>-49.97289</v>
      </c>
      <c r="AF6" s="42">
        <f>AE6/L6</f>
        <v>-0.53734290322580647</v>
      </c>
      <c r="AG6" s="42">
        <f>AE6/AA6</f>
        <v>-0.53734290322580647</v>
      </c>
      <c r="AH6" s="31">
        <v>-50</v>
      </c>
      <c r="AJ6" s="1">
        <v>50</v>
      </c>
      <c r="AK6" s="1">
        <v>50</v>
      </c>
    </row>
    <row r="7" spans="1:37" x14ac:dyDescent="0.2">
      <c r="A7" s="35"/>
      <c r="B7" s="51" t="s">
        <v>9</v>
      </c>
      <c r="C7" s="26">
        <v>1</v>
      </c>
      <c r="D7" s="26">
        <v>3</v>
      </c>
      <c r="E7" s="26">
        <v>2</v>
      </c>
      <c r="F7" s="26">
        <v>11</v>
      </c>
      <c r="G7" s="26">
        <v>1</v>
      </c>
      <c r="H7" s="26">
        <v>100</v>
      </c>
      <c r="I7" s="19" t="s">
        <v>8</v>
      </c>
      <c r="J7" s="26">
        <v>110</v>
      </c>
      <c r="K7" s="37">
        <v>700</v>
      </c>
      <c r="L7" s="37">
        <v>93</v>
      </c>
      <c r="M7" s="37">
        <v>244</v>
      </c>
      <c r="N7" s="37">
        <v>331</v>
      </c>
      <c r="O7" s="37">
        <v>32</v>
      </c>
      <c r="P7" s="35"/>
      <c r="Q7" s="38">
        <v>1</v>
      </c>
      <c r="R7" s="38">
        <v>3</v>
      </c>
      <c r="S7" s="38">
        <v>2</v>
      </c>
      <c r="T7" s="38">
        <v>11</v>
      </c>
      <c r="U7" s="38">
        <v>1</v>
      </c>
      <c r="V7" s="38">
        <v>100</v>
      </c>
      <c r="W7" s="39" t="s">
        <v>8</v>
      </c>
      <c r="X7" s="38">
        <v>110</v>
      </c>
      <c r="Y7" s="36" t="s">
        <v>9</v>
      </c>
      <c r="Z7" s="40">
        <v>700</v>
      </c>
      <c r="AA7" s="40">
        <v>93</v>
      </c>
      <c r="AB7" s="40">
        <v>244</v>
      </c>
      <c r="AC7" s="40">
        <v>331</v>
      </c>
      <c r="AD7" s="40">
        <v>32</v>
      </c>
      <c r="AE7" s="43"/>
      <c r="AF7" s="42"/>
      <c r="AG7" s="42"/>
      <c r="AH7" s="3"/>
    </row>
    <row r="8" spans="1:37" ht="22.5" x14ac:dyDescent="0.2">
      <c r="A8" s="35" t="s">
        <v>89</v>
      </c>
      <c r="B8" s="51" t="s">
        <v>11</v>
      </c>
      <c r="C8" s="26">
        <v>1</v>
      </c>
      <c r="D8" s="26">
        <v>3</v>
      </c>
      <c r="E8" s="26">
        <v>2</v>
      </c>
      <c r="F8" s="26">
        <v>20</v>
      </c>
      <c r="G8" s="26">
        <v>1</v>
      </c>
      <c r="H8" s="26">
        <v>0</v>
      </c>
      <c r="I8" s="19" t="s">
        <v>10</v>
      </c>
      <c r="J8" s="26">
        <v>110</v>
      </c>
      <c r="K8" s="37">
        <v>8000</v>
      </c>
      <c r="L8" s="37">
        <v>1165</v>
      </c>
      <c r="M8" s="37">
        <v>3409</v>
      </c>
      <c r="N8" s="37">
        <v>1690</v>
      </c>
      <c r="O8" s="37">
        <v>1736</v>
      </c>
      <c r="P8" s="35"/>
      <c r="Q8" s="38">
        <v>1</v>
      </c>
      <c r="R8" s="38">
        <v>3</v>
      </c>
      <c r="S8" s="38">
        <v>2</v>
      </c>
      <c r="T8" s="38">
        <v>20</v>
      </c>
      <c r="U8" s="38">
        <v>1</v>
      </c>
      <c r="V8" s="38">
        <v>0</v>
      </c>
      <c r="W8" s="39" t="s">
        <v>10</v>
      </c>
      <c r="X8" s="38">
        <v>110</v>
      </c>
      <c r="Y8" s="36" t="s">
        <v>11</v>
      </c>
      <c r="Z8" s="40">
        <v>8000</v>
      </c>
      <c r="AA8" s="40">
        <v>1165</v>
      </c>
      <c r="AB8" s="40">
        <v>3409</v>
      </c>
      <c r="AC8" s="40">
        <v>1690</v>
      </c>
      <c r="AD8" s="40">
        <v>1736</v>
      </c>
      <c r="AE8" s="41">
        <v>7252.0548900000003</v>
      </c>
      <c r="AF8" s="42">
        <f>AE8/L8</f>
        <v>6.2249398197424899</v>
      </c>
      <c r="AG8" s="42">
        <f>AE8/AA8</f>
        <v>6.2249398197424899</v>
      </c>
      <c r="AH8" s="31">
        <v>7252</v>
      </c>
      <c r="AJ8" s="1">
        <v>50</v>
      </c>
      <c r="AK8" s="1">
        <v>50</v>
      </c>
    </row>
    <row r="9" spans="1:37" x14ac:dyDescent="0.2">
      <c r="A9" s="20"/>
      <c r="B9" s="28" t="s">
        <v>9</v>
      </c>
      <c r="C9" s="26">
        <v>1</v>
      </c>
      <c r="D9" s="26">
        <v>3</v>
      </c>
      <c r="E9" s="26">
        <v>2</v>
      </c>
      <c r="F9" s="26">
        <v>20</v>
      </c>
      <c r="G9" s="26">
        <v>1</v>
      </c>
      <c r="H9" s="26">
        <v>100</v>
      </c>
      <c r="I9" s="19" t="s">
        <v>12</v>
      </c>
      <c r="J9" s="26">
        <v>110</v>
      </c>
      <c r="K9" s="15">
        <v>8000</v>
      </c>
      <c r="L9" s="15">
        <v>1165</v>
      </c>
      <c r="M9" s="15">
        <v>3409</v>
      </c>
      <c r="N9" s="15">
        <v>1690</v>
      </c>
      <c r="O9" s="15">
        <v>1736</v>
      </c>
      <c r="P9" s="20"/>
      <c r="Q9" s="17">
        <v>1</v>
      </c>
      <c r="R9" s="17">
        <v>3</v>
      </c>
      <c r="S9" s="17">
        <v>2</v>
      </c>
      <c r="T9" s="17">
        <v>20</v>
      </c>
      <c r="U9" s="17">
        <v>1</v>
      </c>
      <c r="V9" s="17">
        <v>100</v>
      </c>
      <c r="W9" s="18" t="s">
        <v>12</v>
      </c>
      <c r="X9" s="17">
        <v>110</v>
      </c>
      <c r="Y9" s="19" t="s">
        <v>9</v>
      </c>
      <c r="Z9" s="6">
        <v>8000</v>
      </c>
      <c r="AA9" s="6">
        <v>1165</v>
      </c>
      <c r="AB9" s="6">
        <v>3409</v>
      </c>
      <c r="AC9" s="6">
        <v>1690</v>
      </c>
      <c r="AD9" s="6">
        <v>1736</v>
      </c>
      <c r="AE9" s="5"/>
      <c r="AF9" s="34"/>
      <c r="AG9" s="34"/>
      <c r="AH9" s="3"/>
    </row>
    <row r="10" spans="1:37" ht="22.5" x14ac:dyDescent="0.2">
      <c r="A10" s="20"/>
      <c r="B10" s="52" t="s">
        <v>14</v>
      </c>
      <c r="C10" s="26">
        <v>1</v>
      </c>
      <c r="D10" s="26">
        <v>3</v>
      </c>
      <c r="E10" s="26">
        <v>2</v>
      </c>
      <c r="F10" s="26">
        <v>40</v>
      </c>
      <c r="G10" s="26">
        <v>1</v>
      </c>
      <c r="H10" s="26">
        <v>0</v>
      </c>
      <c r="I10" s="19" t="s">
        <v>13</v>
      </c>
      <c r="J10" s="26">
        <v>110</v>
      </c>
      <c r="K10" s="15">
        <v>1219502</v>
      </c>
      <c r="L10" s="15">
        <v>360968</v>
      </c>
      <c r="M10" s="15">
        <v>310492</v>
      </c>
      <c r="N10" s="15">
        <v>354414</v>
      </c>
      <c r="O10" s="15">
        <v>193628</v>
      </c>
      <c r="P10" s="20"/>
      <c r="Q10" s="17">
        <v>1</v>
      </c>
      <c r="R10" s="17">
        <v>3</v>
      </c>
      <c r="S10" s="17">
        <v>2</v>
      </c>
      <c r="T10" s="17">
        <v>40</v>
      </c>
      <c r="U10" s="17">
        <v>1</v>
      </c>
      <c r="V10" s="17">
        <v>0</v>
      </c>
      <c r="W10" s="18" t="s">
        <v>13</v>
      </c>
      <c r="X10" s="17">
        <v>110</v>
      </c>
      <c r="Y10" s="19" t="s">
        <v>14</v>
      </c>
      <c r="Z10" s="6">
        <v>1219502</v>
      </c>
      <c r="AA10" s="6">
        <v>0</v>
      </c>
      <c r="AB10" s="6">
        <v>0</v>
      </c>
      <c r="AC10" s="6">
        <v>715382</v>
      </c>
      <c r="AD10" s="6">
        <v>504120</v>
      </c>
      <c r="AE10" s="5"/>
      <c r="AF10" s="34"/>
      <c r="AG10" s="34"/>
      <c r="AH10" s="3"/>
    </row>
    <row r="11" spans="1:37" ht="22.5" x14ac:dyDescent="0.2">
      <c r="A11" s="20" t="s">
        <v>88</v>
      </c>
      <c r="B11" s="28" t="s">
        <v>16</v>
      </c>
      <c r="C11" s="26">
        <v>1</v>
      </c>
      <c r="D11" s="26">
        <v>3</v>
      </c>
      <c r="E11" s="26">
        <v>2</v>
      </c>
      <c r="F11" s="26">
        <v>41</v>
      </c>
      <c r="G11" s="26">
        <v>1</v>
      </c>
      <c r="H11" s="26">
        <v>0</v>
      </c>
      <c r="I11" s="19" t="s">
        <v>15</v>
      </c>
      <c r="J11" s="26">
        <v>110</v>
      </c>
      <c r="K11" s="15">
        <v>1020882</v>
      </c>
      <c r="L11" s="15">
        <v>309327</v>
      </c>
      <c r="M11" s="15">
        <v>257262</v>
      </c>
      <c r="N11" s="15">
        <v>309327</v>
      </c>
      <c r="O11" s="15">
        <v>144966</v>
      </c>
      <c r="P11" s="20"/>
      <c r="Q11" s="17">
        <v>1</v>
      </c>
      <c r="R11" s="17">
        <v>3</v>
      </c>
      <c r="S11" s="17">
        <v>2</v>
      </c>
      <c r="T11" s="17">
        <v>41</v>
      </c>
      <c r="U11" s="17">
        <v>1</v>
      </c>
      <c r="V11" s="17">
        <v>0</v>
      </c>
      <c r="W11" s="18" t="s">
        <v>15</v>
      </c>
      <c r="X11" s="17">
        <v>110</v>
      </c>
      <c r="Y11" s="19" t="s">
        <v>16</v>
      </c>
      <c r="Z11" s="6">
        <v>1020882</v>
      </c>
      <c r="AA11" s="6">
        <v>0</v>
      </c>
      <c r="AB11" s="6">
        <v>0</v>
      </c>
      <c r="AC11" s="6">
        <v>618654</v>
      </c>
      <c r="AD11" s="6">
        <v>402228</v>
      </c>
      <c r="AE11" s="6">
        <v>0</v>
      </c>
      <c r="AF11" s="34" t="s">
        <v>93</v>
      </c>
      <c r="AG11" s="34" t="s">
        <v>93</v>
      </c>
      <c r="AH11" s="3">
        <v>1558772</v>
      </c>
      <c r="AJ11" s="54" t="s">
        <v>99</v>
      </c>
      <c r="AK11" s="54" t="s">
        <v>100</v>
      </c>
    </row>
    <row r="12" spans="1:37" x14ac:dyDescent="0.2">
      <c r="A12" s="20"/>
      <c r="B12" s="28" t="s">
        <v>18</v>
      </c>
      <c r="C12" s="26">
        <v>1</v>
      </c>
      <c r="D12" s="26">
        <v>3</v>
      </c>
      <c r="E12" s="26">
        <v>2</v>
      </c>
      <c r="F12" s="26">
        <v>41</v>
      </c>
      <c r="G12" s="26">
        <v>1</v>
      </c>
      <c r="H12" s="26">
        <v>200</v>
      </c>
      <c r="I12" s="19" t="s">
        <v>17</v>
      </c>
      <c r="J12" s="26">
        <v>110</v>
      </c>
      <c r="K12" s="15">
        <v>1020882</v>
      </c>
      <c r="L12" s="15">
        <v>309327</v>
      </c>
      <c r="M12" s="15">
        <v>257262</v>
      </c>
      <c r="N12" s="15">
        <v>309327</v>
      </c>
      <c r="O12" s="15">
        <v>144966</v>
      </c>
      <c r="P12" s="20"/>
      <c r="Q12" s="17">
        <v>1</v>
      </c>
      <c r="R12" s="17">
        <v>3</v>
      </c>
      <c r="S12" s="17">
        <v>2</v>
      </c>
      <c r="T12" s="17">
        <v>41</v>
      </c>
      <c r="U12" s="17">
        <v>1</v>
      </c>
      <c r="V12" s="17">
        <v>200</v>
      </c>
      <c r="W12" s="18" t="s">
        <v>17</v>
      </c>
      <c r="X12" s="17">
        <v>110</v>
      </c>
      <c r="Y12" s="19" t="s">
        <v>18</v>
      </c>
      <c r="Z12" s="6">
        <v>1020882</v>
      </c>
      <c r="AA12" s="6">
        <v>0</v>
      </c>
      <c r="AB12" s="6">
        <v>0</v>
      </c>
      <c r="AC12" s="6">
        <v>618654</v>
      </c>
      <c r="AD12" s="6">
        <v>402228</v>
      </c>
      <c r="AE12" s="5"/>
      <c r="AF12" s="34"/>
      <c r="AG12" s="34" t="s">
        <v>93</v>
      </c>
      <c r="AH12" s="3"/>
      <c r="AJ12" s="55"/>
      <c r="AK12" s="55"/>
    </row>
    <row r="13" spans="1:37" ht="22.5" x14ac:dyDescent="0.2">
      <c r="A13" s="20"/>
      <c r="B13" s="28" t="s">
        <v>20</v>
      </c>
      <c r="C13" s="26">
        <v>1</v>
      </c>
      <c r="D13" s="26">
        <v>3</v>
      </c>
      <c r="E13" s="26">
        <v>2</v>
      </c>
      <c r="F13" s="26">
        <v>41</v>
      </c>
      <c r="G13" s="26">
        <v>1</v>
      </c>
      <c r="H13" s="26">
        <v>250</v>
      </c>
      <c r="I13" s="19" t="s">
        <v>19</v>
      </c>
      <c r="J13" s="26">
        <v>110</v>
      </c>
      <c r="K13" s="15">
        <v>1020882</v>
      </c>
      <c r="L13" s="15">
        <v>309327</v>
      </c>
      <c r="M13" s="15">
        <v>257262</v>
      </c>
      <c r="N13" s="15">
        <v>309327</v>
      </c>
      <c r="O13" s="15">
        <v>144966</v>
      </c>
      <c r="P13" s="20"/>
      <c r="Q13" s="17">
        <v>1</v>
      </c>
      <c r="R13" s="17">
        <v>3</v>
      </c>
      <c r="S13" s="17">
        <v>2</v>
      </c>
      <c r="T13" s="17">
        <v>41</v>
      </c>
      <c r="U13" s="17">
        <v>1</v>
      </c>
      <c r="V13" s="17">
        <v>250</v>
      </c>
      <c r="W13" s="18" t="s">
        <v>19</v>
      </c>
      <c r="X13" s="17">
        <v>110</v>
      </c>
      <c r="Y13" s="19" t="s">
        <v>20</v>
      </c>
      <c r="Z13" s="6">
        <v>1020882</v>
      </c>
      <c r="AA13" s="6">
        <v>0</v>
      </c>
      <c r="AB13" s="6">
        <v>0</v>
      </c>
      <c r="AC13" s="6">
        <v>618654</v>
      </c>
      <c r="AD13" s="6">
        <v>402228</v>
      </c>
      <c r="AE13" s="5"/>
      <c r="AF13" s="34"/>
      <c r="AG13" s="34" t="s">
        <v>93</v>
      </c>
      <c r="AH13" s="3"/>
      <c r="AJ13" s="55"/>
      <c r="AK13" s="55"/>
    </row>
    <row r="14" spans="1:37" ht="22.5" x14ac:dyDescent="0.2">
      <c r="A14" s="20" t="s">
        <v>88</v>
      </c>
      <c r="B14" s="28" t="s">
        <v>22</v>
      </c>
      <c r="C14" s="26">
        <v>1</v>
      </c>
      <c r="D14" s="26">
        <v>3</v>
      </c>
      <c r="E14" s="26">
        <v>2</v>
      </c>
      <c r="F14" s="26">
        <v>42</v>
      </c>
      <c r="G14" s="26">
        <v>1</v>
      </c>
      <c r="H14" s="26">
        <v>0</v>
      </c>
      <c r="I14" s="19" t="s">
        <v>21</v>
      </c>
      <c r="J14" s="26">
        <v>110</v>
      </c>
      <c r="K14" s="15">
        <v>198620</v>
      </c>
      <c r="L14" s="15">
        <v>51641</v>
      </c>
      <c r="M14" s="15">
        <v>53230</v>
      </c>
      <c r="N14" s="15">
        <v>45087</v>
      </c>
      <c r="O14" s="15">
        <v>48662</v>
      </c>
      <c r="P14" s="20"/>
      <c r="Q14" s="17">
        <v>1</v>
      </c>
      <c r="R14" s="17">
        <v>3</v>
      </c>
      <c r="S14" s="17">
        <v>2</v>
      </c>
      <c r="T14" s="17">
        <v>42</v>
      </c>
      <c r="U14" s="17">
        <v>1</v>
      </c>
      <c r="V14" s="17">
        <v>0</v>
      </c>
      <c r="W14" s="18" t="s">
        <v>21</v>
      </c>
      <c r="X14" s="17">
        <v>110</v>
      </c>
      <c r="Y14" s="19" t="s">
        <v>22</v>
      </c>
      <c r="Z14" s="6">
        <v>198620</v>
      </c>
      <c r="AA14" s="6">
        <v>0</v>
      </c>
      <c r="AB14" s="6">
        <v>0</v>
      </c>
      <c r="AC14" s="6">
        <v>96728</v>
      </c>
      <c r="AD14" s="6">
        <v>101892</v>
      </c>
      <c r="AE14" s="6">
        <v>0</v>
      </c>
      <c r="AF14" s="34" t="s">
        <v>93</v>
      </c>
      <c r="AG14" s="34" t="s">
        <v>93</v>
      </c>
      <c r="AH14" s="3">
        <v>9830</v>
      </c>
      <c r="AJ14" s="55"/>
      <c r="AK14" s="55"/>
    </row>
    <row r="15" spans="1:37" x14ac:dyDescent="0.2">
      <c r="A15" s="20"/>
      <c r="B15" s="28" t="s">
        <v>18</v>
      </c>
      <c r="C15" s="26">
        <v>1</v>
      </c>
      <c r="D15" s="26">
        <v>3</v>
      </c>
      <c r="E15" s="26">
        <v>2</v>
      </c>
      <c r="F15" s="26">
        <v>42</v>
      </c>
      <c r="G15" s="26">
        <v>1</v>
      </c>
      <c r="H15" s="26">
        <v>200</v>
      </c>
      <c r="I15" s="19" t="s">
        <v>23</v>
      </c>
      <c r="J15" s="26">
        <v>110</v>
      </c>
      <c r="K15" s="15">
        <v>198620</v>
      </c>
      <c r="L15" s="15">
        <v>51641</v>
      </c>
      <c r="M15" s="15">
        <v>53230</v>
      </c>
      <c r="N15" s="15">
        <v>45087</v>
      </c>
      <c r="O15" s="15">
        <v>48662</v>
      </c>
      <c r="P15" s="20"/>
      <c r="Q15" s="17">
        <v>1</v>
      </c>
      <c r="R15" s="17">
        <v>3</v>
      </c>
      <c r="S15" s="17">
        <v>2</v>
      </c>
      <c r="T15" s="17">
        <v>42</v>
      </c>
      <c r="U15" s="17">
        <v>1</v>
      </c>
      <c r="V15" s="17">
        <v>200</v>
      </c>
      <c r="W15" s="18" t="s">
        <v>23</v>
      </c>
      <c r="X15" s="17">
        <v>110</v>
      </c>
      <c r="Y15" s="19" t="s">
        <v>18</v>
      </c>
      <c r="Z15" s="6">
        <v>198620</v>
      </c>
      <c r="AA15" s="6">
        <v>0</v>
      </c>
      <c r="AB15" s="6">
        <v>0</v>
      </c>
      <c r="AC15" s="6">
        <v>96728</v>
      </c>
      <c r="AD15" s="6">
        <v>101892</v>
      </c>
      <c r="AE15" s="5"/>
      <c r="AF15" s="34"/>
      <c r="AG15" s="34" t="s">
        <v>93</v>
      </c>
      <c r="AH15" s="3"/>
      <c r="AJ15" s="55"/>
      <c r="AK15" s="55"/>
    </row>
    <row r="16" spans="1:37" ht="22.5" x14ac:dyDescent="0.2">
      <c r="A16" s="20"/>
      <c r="B16" s="28" t="s">
        <v>20</v>
      </c>
      <c r="C16" s="26">
        <v>1</v>
      </c>
      <c r="D16" s="26">
        <v>3</v>
      </c>
      <c r="E16" s="26">
        <v>2</v>
      </c>
      <c r="F16" s="26">
        <v>42</v>
      </c>
      <c r="G16" s="26">
        <v>1</v>
      </c>
      <c r="H16" s="26">
        <v>250</v>
      </c>
      <c r="I16" s="19" t="s">
        <v>24</v>
      </c>
      <c r="J16" s="26">
        <v>110</v>
      </c>
      <c r="K16" s="15">
        <v>198620</v>
      </c>
      <c r="L16" s="15">
        <v>51641</v>
      </c>
      <c r="M16" s="15">
        <v>53230</v>
      </c>
      <c r="N16" s="15">
        <v>45087</v>
      </c>
      <c r="O16" s="15">
        <v>48662</v>
      </c>
      <c r="P16" s="20"/>
      <c r="Q16" s="17">
        <v>1</v>
      </c>
      <c r="R16" s="17">
        <v>3</v>
      </c>
      <c r="S16" s="17">
        <v>2</v>
      </c>
      <c r="T16" s="17">
        <v>42</v>
      </c>
      <c r="U16" s="17">
        <v>1</v>
      </c>
      <c r="V16" s="17">
        <v>250</v>
      </c>
      <c r="W16" s="18" t="s">
        <v>24</v>
      </c>
      <c r="X16" s="17">
        <v>110</v>
      </c>
      <c r="Y16" s="19" t="s">
        <v>20</v>
      </c>
      <c r="Z16" s="6">
        <v>198620</v>
      </c>
      <c r="AA16" s="6">
        <v>0</v>
      </c>
      <c r="AB16" s="6">
        <v>0</v>
      </c>
      <c r="AC16" s="6">
        <v>96728</v>
      </c>
      <c r="AD16" s="6">
        <v>101892</v>
      </c>
      <c r="AE16" s="5"/>
      <c r="AF16" s="34"/>
      <c r="AG16" s="34" t="s">
        <v>93</v>
      </c>
      <c r="AH16" s="3"/>
      <c r="AJ16" s="55"/>
      <c r="AK16" s="55"/>
    </row>
    <row r="17" spans="1:37" ht="22.5" x14ac:dyDescent="0.2">
      <c r="A17" s="20" t="s">
        <v>88</v>
      </c>
      <c r="B17" s="28" t="s">
        <v>26</v>
      </c>
      <c r="C17" s="26">
        <v>1</v>
      </c>
      <c r="D17" s="26">
        <v>3</v>
      </c>
      <c r="E17" s="26">
        <v>2</v>
      </c>
      <c r="F17" s="26">
        <v>70</v>
      </c>
      <c r="G17" s="26">
        <v>1</v>
      </c>
      <c r="H17" s="26">
        <v>0</v>
      </c>
      <c r="I17" s="19" t="s">
        <v>25</v>
      </c>
      <c r="J17" s="26">
        <v>110</v>
      </c>
      <c r="K17" s="15">
        <v>544188</v>
      </c>
      <c r="L17" s="15">
        <v>174684</v>
      </c>
      <c r="M17" s="15">
        <v>127340</v>
      </c>
      <c r="N17" s="15">
        <v>127884</v>
      </c>
      <c r="O17" s="15">
        <v>114280</v>
      </c>
      <c r="P17" s="20"/>
      <c r="Q17" s="17">
        <v>1</v>
      </c>
      <c r="R17" s="17">
        <v>3</v>
      </c>
      <c r="S17" s="17">
        <v>2</v>
      </c>
      <c r="T17" s="17">
        <v>70</v>
      </c>
      <c r="U17" s="17">
        <v>1</v>
      </c>
      <c r="V17" s="17">
        <v>0</v>
      </c>
      <c r="W17" s="18" t="s">
        <v>25</v>
      </c>
      <c r="X17" s="17">
        <v>110</v>
      </c>
      <c r="Y17" s="19" t="s">
        <v>26</v>
      </c>
      <c r="Z17" s="6">
        <v>544188</v>
      </c>
      <c r="AA17" s="6">
        <v>0</v>
      </c>
      <c r="AB17" s="6">
        <v>0</v>
      </c>
      <c r="AC17" s="6">
        <v>302568</v>
      </c>
      <c r="AD17" s="6">
        <v>241620</v>
      </c>
      <c r="AE17" s="6">
        <v>0</v>
      </c>
      <c r="AF17" s="34" t="s">
        <v>93</v>
      </c>
      <c r="AG17" s="34" t="s">
        <v>93</v>
      </c>
      <c r="AH17" s="3">
        <v>479573</v>
      </c>
      <c r="AJ17" s="55"/>
      <c r="AK17" s="55"/>
    </row>
    <row r="18" spans="1:37" x14ac:dyDescent="0.2">
      <c r="A18" s="20"/>
      <c r="B18" s="28" t="s">
        <v>18</v>
      </c>
      <c r="C18" s="26">
        <v>1</v>
      </c>
      <c r="D18" s="26">
        <v>3</v>
      </c>
      <c r="E18" s="26">
        <v>2</v>
      </c>
      <c r="F18" s="26">
        <v>70</v>
      </c>
      <c r="G18" s="26">
        <v>1</v>
      </c>
      <c r="H18" s="26">
        <v>200</v>
      </c>
      <c r="I18" s="19" t="s">
        <v>27</v>
      </c>
      <c r="J18" s="26">
        <v>110</v>
      </c>
      <c r="K18" s="15">
        <v>544188</v>
      </c>
      <c r="L18" s="15">
        <v>174684</v>
      </c>
      <c r="M18" s="15">
        <v>127340</v>
      </c>
      <c r="N18" s="15">
        <v>127884</v>
      </c>
      <c r="O18" s="15">
        <v>114280</v>
      </c>
      <c r="P18" s="20"/>
      <c r="Q18" s="17">
        <v>1</v>
      </c>
      <c r="R18" s="17">
        <v>3</v>
      </c>
      <c r="S18" s="17">
        <v>2</v>
      </c>
      <c r="T18" s="17">
        <v>70</v>
      </c>
      <c r="U18" s="17">
        <v>1</v>
      </c>
      <c r="V18" s="17">
        <v>200</v>
      </c>
      <c r="W18" s="18" t="s">
        <v>27</v>
      </c>
      <c r="X18" s="17">
        <v>110</v>
      </c>
      <c r="Y18" s="19" t="s">
        <v>18</v>
      </c>
      <c r="Z18" s="6">
        <v>544188</v>
      </c>
      <c r="AA18" s="6">
        <v>0</v>
      </c>
      <c r="AB18" s="6">
        <v>0</v>
      </c>
      <c r="AC18" s="6">
        <v>302568</v>
      </c>
      <c r="AD18" s="6">
        <v>241620</v>
      </c>
      <c r="AE18" s="5"/>
      <c r="AF18" s="34"/>
      <c r="AG18" s="34" t="s">
        <v>93</v>
      </c>
      <c r="AH18" s="3"/>
      <c r="AJ18" s="55"/>
      <c r="AK18" s="55"/>
    </row>
    <row r="19" spans="1:37" ht="22.5" x14ac:dyDescent="0.2">
      <c r="A19" s="20"/>
      <c r="B19" s="28" t="s">
        <v>20</v>
      </c>
      <c r="C19" s="26">
        <v>1</v>
      </c>
      <c r="D19" s="26">
        <v>3</v>
      </c>
      <c r="E19" s="26">
        <v>2</v>
      </c>
      <c r="F19" s="26">
        <v>70</v>
      </c>
      <c r="G19" s="26">
        <v>1</v>
      </c>
      <c r="H19" s="26">
        <v>250</v>
      </c>
      <c r="I19" s="19" t="s">
        <v>28</v>
      </c>
      <c r="J19" s="26">
        <v>110</v>
      </c>
      <c r="K19" s="15">
        <v>544188</v>
      </c>
      <c r="L19" s="15">
        <v>174684</v>
      </c>
      <c r="M19" s="15">
        <v>127340</v>
      </c>
      <c r="N19" s="15">
        <v>127884</v>
      </c>
      <c r="O19" s="15">
        <v>114280</v>
      </c>
      <c r="P19" s="20"/>
      <c r="Q19" s="17">
        <v>1</v>
      </c>
      <c r="R19" s="17">
        <v>3</v>
      </c>
      <c r="S19" s="17">
        <v>2</v>
      </c>
      <c r="T19" s="17">
        <v>70</v>
      </c>
      <c r="U19" s="17">
        <v>1</v>
      </c>
      <c r="V19" s="17">
        <v>250</v>
      </c>
      <c r="W19" s="18" t="s">
        <v>28</v>
      </c>
      <c r="X19" s="17">
        <v>110</v>
      </c>
      <c r="Y19" s="19" t="s">
        <v>20</v>
      </c>
      <c r="Z19" s="6">
        <v>544188</v>
      </c>
      <c r="AA19" s="6">
        <v>0</v>
      </c>
      <c r="AB19" s="6">
        <v>0</v>
      </c>
      <c r="AC19" s="6">
        <v>302568</v>
      </c>
      <c r="AD19" s="6">
        <v>241620</v>
      </c>
      <c r="AE19" s="5"/>
      <c r="AF19" s="34"/>
      <c r="AG19" s="34" t="s">
        <v>93</v>
      </c>
      <c r="AH19" s="3"/>
      <c r="AJ19" s="55"/>
      <c r="AK19" s="55"/>
    </row>
    <row r="20" spans="1:37" ht="33.75" x14ac:dyDescent="0.2">
      <c r="A20" s="20" t="s">
        <v>88</v>
      </c>
      <c r="B20" s="28" t="s">
        <v>30</v>
      </c>
      <c r="C20" s="26">
        <v>1</v>
      </c>
      <c r="D20" s="26">
        <v>3</v>
      </c>
      <c r="E20" s="26">
        <v>2</v>
      </c>
      <c r="F20" s="26">
        <v>80</v>
      </c>
      <c r="G20" s="26">
        <v>1</v>
      </c>
      <c r="H20" s="26">
        <v>0</v>
      </c>
      <c r="I20" s="19" t="s">
        <v>29</v>
      </c>
      <c r="J20" s="26">
        <v>110</v>
      </c>
      <c r="K20" s="15">
        <v>49704</v>
      </c>
      <c r="L20" s="15">
        <v>22019</v>
      </c>
      <c r="M20" s="15">
        <v>10140</v>
      </c>
      <c r="N20" s="15">
        <v>8847</v>
      </c>
      <c r="O20" s="15">
        <v>8698</v>
      </c>
      <c r="P20" s="20"/>
      <c r="Q20" s="17">
        <v>1</v>
      </c>
      <c r="R20" s="17">
        <v>3</v>
      </c>
      <c r="S20" s="17">
        <v>2</v>
      </c>
      <c r="T20" s="17">
        <v>80</v>
      </c>
      <c r="U20" s="17">
        <v>1</v>
      </c>
      <c r="V20" s="17">
        <v>0</v>
      </c>
      <c r="W20" s="18" t="s">
        <v>29</v>
      </c>
      <c r="X20" s="17">
        <v>110</v>
      </c>
      <c r="Y20" s="19" t="s">
        <v>30</v>
      </c>
      <c r="Z20" s="6">
        <v>49704</v>
      </c>
      <c r="AA20" s="6">
        <v>0</v>
      </c>
      <c r="AB20" s="6">
        <v>0</v>
      </c>
      <c r="AC20" s="6">
        <v>30866</v>
      </c>
      <c r="AD20" s="6">
        <v>18838</v>
      </c>
      <c r="AE20" s="6">
        <v>0</v>
      </c>
      <c r="AF20" s="34" t="s">
        <v>93</v>
      </c>
      <c r="AG20" s="34" t="s">
        <v>93</v>
      </c>
      <c r="AH20" s="3">
        <v>38958</v>
      </c>
      <c r="AJ20" s="55"/>
      <c r="AK20" s="55"/>
    </row>
    <row r="21" spans="1:37" x14ac:dyDescent="0.2">
      <c r="A21" s="20"/>
      <c r="B21" s="28" t="s">
        <v>18</v>
      </c>
      <c r="C21" s="26">
        <v>1</v>
      </c>
      <c r="D21" s="26">
        <v>3</v>
      </c>
      <c r="E21" s="26">
        <v>2</v>
      </c>
      <c r="F21" s="26">
        <v>80</v>
      </c>
      <c r="G21" s="26">
        <v>1</v>
      </c>
      <c r="H21" s="26">
        <v>200</v>
      </c>
      <c r="I21" s="19" t="s">
        <v>31</v>
      </c>
      <c r="J21" s="26">
        <v>110</v>
      </c>
      <c r="K21" s="15">
        <v>49704</v>
      </c>
      <c r="L21" s="15">
        <v>22019</v>
      </c>
      <c r="M21" s="15">
        <v>10140</v>
      </c>
      <c r="N21" s="15">
        <v>8847</v>
      </c>
      <c r="O21" s="15">
        <v>8698</v>
      </c>
      <c r="P21" s="20"/>
      <c r="Q21" s="17">
        <v>1</v>
      </c>
      <c r="R21" s="17">
        <v>3</v>
      </c>
      <c r="S21" s="17">
        <v>2</v>
      </c>
      <c r="T21" s="17">
        <v>80</v>
      </c>
      <c r="U21" s="17">
        <v>1</v>
      </c>
      <c r="V21" s="17">
        <v>200</v>
      </c>
      <c r="W21" s="18" t="s">
        <v>31</v>
      </c>
      <c r="X21" s="17">
        <v>110</v>
      </c>
      <c r="Y21" s="19" t="s">
        <v>18</v>
      </c>
      <c r="Z21" s="6">
        <v>49704</v>
      </c>
      <c r="AA21" s="6">
        <v>0</v>
      </c>
      <c r="AB21" s="6">
        <v>0</v>
      </c>
      <c r="AC21" s="6">
        <v>30866</v>
      </c>
      <c r="AD21" s="6">
        <v>18838</v>
      </c>
      <c r="AE21" s="5"/>
      <c r="AF21" s="34"/>
      <c r="AG21" s="34"/>
      <c r="AH21" s="3"/>
    </row>
    <row r="22" spans="1:37" ht="22.5" x14ac:dyDescent="0.2">
      <c r="A22" s="20"/>
      <c r="B22" s="28" t="s">
        <v>20</v>
      </c>
      <c r="C22" s="26">
        <v>1</v>
      </c>
      <c r="D22" s="26">
        <v>3</v>
      </c>
      <c r="E22" s="26">
        <v>2</v>
      </c>
      <c r="F22" s="26">
        <v>80</v>
      </c>
      <c r="G22" s="26">
        <v>1</v>
      </c>
      <c r="H22" s="26">
        <v>250</v>
      </c>
      <c r="I22" s="19" t="s">
        <v>32</v>
      </c>
      <c r="J22" s="26">
        <v>110</v>
      </c>
      <c r="K22" s="15">
        <v>49704</v>
      </c>
      <c r="L22" s="15">
        <v>22019</v>
      </c>
      <c r="M22" s="15">
        <v>10140</v>
      </c>
      <c r="N22" s="15">
        <v>8847</v>
      </c>
      <c r="O22" s="15">
        <v>8698</v>
      </c>
      <c r="P22" s="20"/>
      <c r="Q22" s="17">
        <v>1</v>
      </c>
      <c r="R22" s="17">
        <v>3</v>
      </c>
      <c r="S22" s="17">
        <v>2</v>
      </c>
      <c r="T22" s="17">
        <v>80</v>
      </c>
      <c r="U22" s="17">
        <v>1</v>
      </c>
      <c r="V22" s="17">
        <v>250</v>
      </c>
      <c r="W22" s="18" t="s">
        <v>32</v>
      </c>
      <c r="X22" s="17">
        <v>110</v>
      </c>
      <c r="Y22" s="19" t="s">
        <v>20</v>
      </c>
      <c r="Z22" s="6">
        <v>49704</v>
      </c>
      <c r="AA22" s="6">
        <v>0</v>
      </c>
      <c r="AB22" s="6">
        <v>0</v>
      </c>
      <c r="AC22" s="6">
        <v>30866</v>
      </c>
      <c r="AD22" s="6">
        <v>18838</v>
      </c>
      <c r="AE22" s="5"/>
      <c r="AF22" s="34"/>
      <c r="AG22" s="34"/>
      <c r="AH22" s="3"/>
    </row>
    <row r="23" spans="1:37" ht="22.5" x14ac:dyDescent="0.2">
      <c r="A23" s="35" t="s">
        <v>89</v>
      </c>
      <c r="B23" s="51" t="s">
        <v>34</v>
      </c>
      <c r="C23" s="26">
        <v>1</v>
      </c>
      <c r="D23" s="26">
        <v>3</v>
      </c>
      <c r="E23" s="26">
        <v>2</v>
      </c>
      <c r="F23" s="26">
        <v>90</v>
      </c>
      <c r="G23" s="26">
        <v>1</v>
      </c>
      <c r="H23" s="26">
        <v>0</v>
      </c>
      <c r="I23" s="19" t="s">
        <v>33</v>
      </c>
      <c r="J23" s="26">
        <v>110</v>
      </c>
      <c r="K23" s="37">
        <v>410540</v>
      </c>
      <c r="L23" s="37">
        <v>94751</v>
      </c>
      <c r="M23" s="37">
        <v>81339</v>
      </c>
      <c r="N23" s="37">
        <v>98864</v>
      </c>
      <c r="O23" s="37">
        <v>135586</v>
      </c>
      <c r="P23" s="35"/>
      <c r="Q23" s="38">
        <v>1</v>
      </c>
      <c r="R23" s="38">
        <v>3</v>
      </c>
      <c r="S23" s="38">
        <v>2</v>
      </c>
      <c r="T23" s="38">
        <v>90</v>
      </c>
      <c r="U23" s="38">
        <v>1</v>
      </c>
      <c r="V23" s="38">
        <v>0</v>
      </c>
      <c r="W23" s="39" t="s">
        <v>33</v>
      </c>
      <c r="X23" s="38">
        <v>110</v>
      </c>
      <c r="Y23" s="36" t="s">
        <v>34</v>
      </c>
      <c r="Z23" s="40">
        <v>410540</v>
      </c>
      <c r="AA23" s="40">
        <v>94751</v>
      </c>
      <c r="AB23" s="40">
        <v>81339</v>
      </c>
      <c r="AC23" s="40">
        <v>98864</v>
      </c>
      <c r="AD23" s="40">
        <v>135586</v>
      </c>
      <c r="AE23" s="41">
        <v>129889.558</v>
      </c>
      <c r="AF23" s="42">
        <f>AE23/L23</f>
        <v>1.370851579402856</v>
      </c>
      <c r="AG23" s="42">
        <f>AE23/AA23</f>
        <v>1.370851579402856</v>
      </c>
      <c r="AH23" s="31">
        <v>129890</v>
      </c>
      <c r="AJ23" s="1">
        <v>100</v>
      </c>
      <c r="AK23" s="1">
        <v>100</v>
      </c>
    </row>
    <row r="24" spans="1:37" x14ac:dyDescent="0.2">
      <c r="A24" s="35"/>
      <c r="B24" s="51" t="s">
        <v>9</v>
      </c>
      <c r="C24" s="26">
        <v>1</v>
      </c>
      <c r="D24" s="26">
        <v>3</v>
      </c>
      <c r="E24" s="26">
        <v>2</v>
      </c>
      <c r="F24" s="26">
        <v>90</v>
      </c>
      <c r="G24" s="26">
        <v>1</v>
      </c>
      <c r="H24" s="26">
        <v>100</v>
      </c>
      <c r="I24" s="19" t="s">
        <v>35</v>
      </c>
      <c r="J24" s="26">
        <v>110</v>
      </c>
      <c r="K24" s="37">
        <v>410540</v>
      </c>
      <c r="L24" s="37">
        <v>94751</v>
      </c>
      <c r="M24" s="37">
        <v>81339</v>
      </c>
      <c r="N24" s="37">
        <v>98864</v>
      </c>
      <c r="O24" s="37">
        <v>135586</v>
      </c>
      <c r="P24" s="35"/>
      <c r="Q24" s="38">
        <v>1</v>
      </c>
      <c r="R24" s="38">
        <v>3</v>
      </c>
      <c r="S24" s="38">
        <v>2</v>
      </c>
      <c r="T24" s="38">
        <v>90</v>
      </c>
      <c r="U24" s="38">
        <v>1</v>
      </c>
      <c r="V24" s="38">
        <v>100</v>
      </c>
      <c r="W24" s="39" t="s">
        <v>35</v>
      </c>
      <c r="X24" s="38">
        <v>110</v>
      </c>
      <c r="Y24" s="36" t="s">
        <v>9</v>
      </c>
      <c r="Z24" s="40">
        <v>410540</v>
      </c>
      <c r="AA24" s="40">
        <v>94751</v>
      </c>
      <c r="AB24" s="40">
        <v>81339</v>
      </c>
      <c r="AC24" s="40">
        <v>98864</v>
      </c>
      <c r="AD24" s="40">
        <v>135586</v>
      </c>
      <c r="AE24" s="43"/>
      <c r="AF24" s="42"/>
      <c r="AG24" s="42"/>
      <c r="AH24" s="3"/>
    </row>
    <row r="25" spans="1:37" ht="22.5" x14ac:dyDescent="0.2">
      <c r="A25" s="35" t="s">
        <v>89</v>
      </c>
      <c r="B25" s="51" t="s">
        <v>37</v>
      </c>
      <c r="C25" s="26">
        <v>1</v>
      </c>
      <c r="D25" s="26">
        <v>3</v>
      </c>
      <c r="E25" s="26">
        <v>2</v>
      </c>
      <c r="F25" s="26">
        <v>100</v>
      </c>
      <c r="G25" s="26">
        <v>1</v>
      </c>
      <c r="H25" s="26">
        <v>0</v>
      </c>
      <c r="I25" s="19" t="s">
        <v>36</v>
      </c>
      <c r="J25" s="26">
        <v>110</v>
      </c>
      <c r="K25" s="37">
        <v>1339557</v>
      </c>
      <c r="L25" s="37">
        <v>261133</v>
      </c>
      <c r="M25" s="37">
        <v>348263</v>
      </c>
      <c r="N25" s="37">
        <v>415413</v>
      </c>
      <c r="O25" s="37">
        <v>314748</v>
      </c>
      <c r="P25" s="35"/>
      <c r="Q25" s="38">
        <v>1</v>
      </c>
      <c r="R25" s="38">
        <v>3</v>
      </c>
      <c r="S25" s="38">
        <v>2</v>
      </c>
      <c r="T25" s="38">
        <v>100</v>
      </c>
      <c r="U25" s="38">
        <v>1</v>
      </c>
      <c r="V25" s="38">
        <v>0</v>
      </c>
      <c r="W25" s="39" t="s">
        <v>36</v>
      </c>
      <c r="X25" s="38">
        <v>110</v>
      </c>
      <c r="Y25" s="36" t="s">
        <v>37</v>
      </c>
      <c r="Z25" s="40">
        <v>1339557</v>
      </c>
      <c r="AA25" s="40">
        <v>261133</v>
      </c>
      <c r="AB25" s="40">
        <v>348263</v>
      </c>
      <c r="AC25" s="40">
        <v>415413</v>
      </c>
      <c r="AD25" s="40">
        <v>314748</v>
      </c>
      <c r="AE25" s="41">
        <v>198993.61957000001</v>
      </c>
      <c r="AF25" s="42">
        <f>AE25/L25</f>
        <v>0.76203934228917836</v>
      </c>
      <c r="AG25" s="42">
        <f>AE25/AA25</f>
        <v>0.76203934228917836</v>
      </c>
      <c r="AH25" s="31">
        <v>198994</v>
      </c>
      <c r="AJ25" s="1">
        <v>100</v>
      </c>
      <c r="AK25" s="1">
        <v>100</v>
      </c>
    </row>
    <row r="26" spans="1:37" x14ac:dyDescent="0.2">
      <c r="A26" s="20"/>
      <c r="B26" s="28" t="s">
        <v>9</v>
      </c>
      <c r="C26" s="26">
        <v>1</v>
      </c>
      <c r="D26" s="26">
        <v>3</v>
      </c>
      <c r="E26" s="26">
        <v>2</v>
      </c>
      <c r="F26" s="26">
        <v>100</v>
      </c>
      <c r="G26" s="26">
        <v>1</v>
      </c>
      <c r="H26" s="26">
        <v>100</v>
      </c>
      <c r="I26" s="19" t="s">
        <v>38</v>
      </c>
      <c r="J26" s="26">
        <v>110</v>
      </c>
      <c r="K26" s="37">
        <v>1339557</v>
      </c>
      <c r="L26" s="37">
        <v>261133</v>
      </c>
      <c r="M26" s="37">
        <v>348263</v>
      </c>
      <c r="N26" s="37">
        <v>415413</v>
      </c>
      <c r="O26" s="37">
        <v>314748</v>
      </c>
      <c r="P26" s="35"/>
      <c r="Q26" s="38">
        <v>1</v>
      </c>
      <c r="R26" s="38">
        <v>3</v>
      </c>
      <c r="S26" s="38">
        <v>2</v>
      </c>
      <c r="T26" s="38">
        <v>100</v>
      </c>
      <c r="U26" s="38">
        <v>1</v>
      </c>
      <c r="V26" s="38">
        <v>100</v>
      </c>
      <c r="W26" s="39" t="s">
        <v>38</v>
      </c>
      <c r="X26" s="38">
        <v>110</v>
      </c>
      <c r="Y26" s="36" t="s">
        <v>9</v>
      </c>
      <c r="Z26" s="40">
        <v>1339557</v>
      </c>
      <c r="AA26" s="40">
        <v>261133</v>
      </c>
      <c r="AB26" s="40">
        <v>348263</v>
      </c>
      <c r="AC26" s="40">
        <v>415413</v>
      </c>
      <c r="AD26" s="40">
        <v>314748</v>
      </c>
      <c r="AE26" s="43"/>
      <c r="AF26" s="42"/>
      <c r="AG26" s="42"/>
      <c r="AH26" s="3"/>
    </row>
    <row r="27" spans="1:37" ht="33.75" x14ac:dyDescent="0.2">
      <c r="A27" s="35" t="s">
        <v>89</v>
      </c>
      <c r="B27" s="51" t="s">
        <v>40</v>
      </c>
      <c r="C27" s="26">
        <v>1</v>
      </c>
      <c r="D27" s="26">
        <v>3</v>
      </c>
      <c r="E27" s="26">
        <v>2</v>
      </c>
      <c r="F27" s="26">
        <v>110</v>
      </c>
      <c r="G27" s="26">
        <v>1</v>
      </c>
      <c r="H27" s="26">
        <v>0</v>
      </c>
      <c r="I27" s="19" t="s">
        <v>39</v>
      </c>
      <c r="J27" s="26">
        <v>110</v>
      </c>
      <c r="K27" s="37">
        <v>804268</v>
      </c>
      <c r="L27" s="37">
        <v>188199</v>
      </c>
      <c r="M27" s="37">
        <v>192220</v>
      </c>
      <c r="N27" s="37">
        <v>205893</v>
      </c>
      <c r="O27" s="37">
        <v>217956</v>
      </c>
      <c r="P27" s="35"/>
      <c r="Q27" s="38">
        <v>1</v>
      </c>
      <c r="R27" s="38">
        <v>3</v>
      </c>
      <c r="S27" s="38">
        <v>2</v>
      </c>
      <c r="T27" s="38">
        <v>110</v>
      </c>
      <c r="U27" s="38">
        <v>1</v>
      </c>
      <c r="V27" s="38">
        <v>0</v>
      </c>
      <c r="W27" s="39" t="s">
        <v>39</v>
      </c>
      <c r="X27" s="38">
        <v>110</v>
      </c>
      <c r="Y27" s="36" t="s">
        <v>40</v>
      </c>
      <c r="Z27" s="40">
        <v>804268</v>
      </c>
      <c r="AA27" s="40">
        <v>188199</v>
      </c>
      <c r="AB27" s="40">
        <v>192220</v>
      </c>
      <c r="AC27" s="40">
        <v>205893</v>
      </c>
      <c r="AD27" s="40">
        <v>217956</v>
      </c>
      <c r="AE27" s="41">
        <v>319837.98639999999</v>
      </c>
      <c r="AF27" s="42">
        <f>AE27/L27</f>
        <v>1.6994669812273178</v>
      </c>
      <c r="AG27" s="42">
        <f>AE27/AA27</f>
        <v>1.6994669812273178</v>
      </c>
      <c r="AH27" s="3">
        <v>1599190</v>
      </c>
      <c r="AJ27" s="54" t="s">
        <v>98</v>
      </c>
      <c r="AK27" s="54" t="s">
        <v>98</v>
      </c>
    </row>
    <row r="28" spans="1:37" ht="33.75" x14ac:dyDescent="0.2">
      <c r="A28" s="35"/>
      <c r="B28" s="51" t="s">
        <v>40</v>
      </c>
      <c r="C28" s="26">
        <v>1</v>
      </c>
      <c r="D28" s="26">
        <v>3</v>
      </c>
      <c r="E28" s="26">
        <v>2</v>
      </c>
      <c r="F28" s="26">
        <v>110</v>
      </c>
      <c r="G28" s="26">
        <v>1</v>
      </c>
      <c r="H28" s="26">
        <v>100</v>
      </c>
      <c r="I28" s="19" t="s">
        <v>41</v>
      </c>
      <c r="J28" s="26">
        <v>110</v>
      </c>
      <c r="K28" s="37">
        <v>804268</v>
      </c>
      <c r="L28" s="37">
        <v>188199</v>
      </c>
      <c r="M28" s="37">
        <v>192220</v>
      </c>
      <c r="N28" s="37">
        <v>205893</v>
      </c>
      <c r="O28" s="37">
        <v>217956</v>
      </c>
      <c r="P28" s="35"/>
      <c r="Q28" s="38">
        <v>1</v>
      </c>
      <c r="R28" s="38">
        <v>3</v>
      </c>
      <c r="S28" s="38">
        <v>2</v>
      </c>
      <c r="T28" s="38">
        <v>110</v>
      </c>
      <c r="U28" s="38">
        <v>1</v>
      </c>
      <c r="V28" s="38">
        <v>100</v>
      </c>
      <c r="W28" s="39" t="s">
        <v>41</v>
      </c>
      <c r="X28" s="38">
        <v>110</v>
      </c>
      <c r="Y28" s="36" t="s">
        <v>40</v>
      </c>
      <c r="Z28" s="40">
        <v>804268</v>
      </c>
      <c r="AA28" s="40">
        <v>188199</v>
      </c>
      <c r="AB28" s="40">
        <v>192220</v>
      </c>
      <c r="AC28" s="40">
        <v>205893</v>
      </c>
      <c r="AD28" s="40">
        <v>217956</v>
      </c>
      <c r="AE28" s="43"/>
      <c r="AF28" s="42"/>
      <c r="AG28" s="42"/>
      <c r="AH28" s="3"/>
      <c r="AJ28" s="54"/>
      <c r="AK28" s="54"/>
    </row>
    <row r="29" spans="1:37" ht="45" x14ac:dyDescent="0.2">
      <c r="A29" s="35"/>
      <c r="B29" s="51" t="s">
        <v>43</v>
      </c>
      <c r="C29" s="26">
        <v>1</v>
      </c>
      <c r="D29" s="26">
        <v>3</v>
      </c>
      <c r="E29" s="26">
        <v>2</v>
      </c>
      <c r="F29" s="26">
        <v>120</v>
      </c>
      <c r="G29" s="26">
        <v>1</v>
      </c>
      <c r="H29" s="26">
        <v>0</v>
      </c>
      <c r="I29" s="19" t="s">
        <v>42</v>
      </c>
      <c r="J29" s="26">
        <v>110</v>
      </c>
      <c r="K29" s="37">
        <v>21434</v>
      </c>
      <c r="L29" s="37">
        <v>4865</v>
      </c>
      <c r="M29" s="37">
        <v>5894</v>
      </c>
      <c r="N29" s="37">
        <v>4694</v>
      </c>
      <c r="O29" s="37">
        <v>5981</v>
      </c>
      <c r="P29" s="35"/>
      <c r="Q29" s="38">
        <v>1</v>
      </c>
      <c r="R29" s="38">
        <v>3</v>
      </c>
      <c r="S29" s="38">
        <v>2</v>
      </c>
      <c r="T29" s="38">
        <v>120</v>
      </c>
      <c r="U29" s="38">
        <v>1</v>
      </c>
      <c r="V29" s="38">
        <v>0</v>
      </c>
      <c r="W29" s="39" t="s">
        <v>42</v>
      </c>
      <c r="X29" s="38">
        <v>110</v>
      </c>
      <c r="Y29" s="36" t="s">
        <v>43</v>
      </c>
      <c r="Z29" s="40">
        <v>21434</v>
      </c>
      <c r="AA29" s="40">
        <v>4865</v>
      </c>
      <c r="AB29" s="40">
        <v>5894</v>
      </c>
      <c r="AC29" s="40">
        <v>4694</v>
      </c>
      <c r="AD29" s="40">
        <v>5981</v>
      </c>
      <c r="AE29" s="43"/>
      <c r="AF29" s="42"/>
      <c r="AG29" s="42"/>
      <c r="AH29" s="3"/>
      <c r="AJ29" s="54"/>
      <c r="AK29" s="54"/>
    </row>
    <row r="30" spans="1:37" ht="45" x14ac:dyDescent="0.2">
      <c r="A30" s="35" t="s">
        <v>89</v>
      </c>
      <c r="B30" s="51" t="s">
        <v>43</v>
      </c>
      <c r="C30" s="26">
        <v>1</v>
      </c>
      <c r="D30" s="26">
        <v>3</v>
      </c>
      <c r="E30" s="26">
        <v>2</v>
      </c>
      <c r="F30" s="26">
        <v>120</v>
      </c>
      <c r="G30" s="26">
        <v>1</v>
      </c>
      <c r="H30" s="26">
        <v>100</v>
      </c>
      <c r="I30" s="19" t="s">
        <v>44</v>
      </c>
      <c r="J30" s="26">
        <v>110</v>
      </c>
      <c r="K30" s="37">
        <v>21434</v>
      </c>
      <c r="L30" s="37">
        <v>4865</v>
      </c>
      <c r="M30" s="37">
        <v>5894</v>
      </c>
      <c r="N30" s="37">
        <v>4694</v>
      </c>
      <c r="O30" s="37">
        <v>5981</v>
      </c>
      <c r="P30" s="35"/>
      <c r="Q30" s="38">
        <v>1</v>
      </c>
      <c r="R30" s="38">
        <v>3</v>
      </c>
      <c r="S30" s="38">
        <v>2</v>
      </c>
      <c r="T30" s="38">
        <v>120</v>
      </c>
      <c r="U30" s="38">
        <v>1</v>
      </c>
      <c r="V30" s="38">
        <v>100</v>
      </c>
      <c r="W30" s="39" t="s">
        <v>44</v>
      </c>
      <c r="X30" s="38">
        <v>110</v>
      </c>
      <c r="Y30" s="36" t="s">
        <v>45</v>
      </c>
      <c r="Z30" s="40">
        <v>21434</v>
      </c>
      <c r="AA30" s="40">
        <v>4865</v>
      </c>
      <c r="AB30" s="40">
        <v>5894</v>
      </c>
      <c r="AC30" s="40">
        <v>4694</v>
      </c>
      <c r="AD30" s="40">
        <v>5981</v>
      </c>
      <c r="AE30" s="41">
        <v>3858.1792799999998</v>
      </c>
      <c r="AF30" s="42">
        <f>AE30/L30</f>
        <v>0.79304815621788283</v>
      </c>
      <c r="AG30" s="42">
        <f>AE30/AA30</f>
        <v>0.79304815621788283</v>
      </c>
      <c r="AH30" s="3">
        <v>19291</v>
      </c>
      <c r="AJ30" s="54"/>
      <c r="AK30" s="54"/>
    </row>
    <row r="31" spans="1:37" ht="33.75" x14ac:dyDescent="0.2">
      <c r="A31" s="35" t="s">
        <v>89</v>
      </c>
      <c r="B31" s="51" t="s">
        <v>47</v>
      </c>
      <c r="C31" s="26">
        <v>1</v>
      </c>
      <c r="D31" s="26">
        <v>3</v>
      </c>
      <c r="E31" s="26">
        <v>2</v>
      </c>
      <c r="F31" s="26">
        <v>130</v>
      </c>
      <c r="G31" s="26">
        <v>1</v>
      </c>
      <c r="H31" s="26">
        <v>0</v>
      </c>
      <c r="I31" s="19" t="s">
        <v>46</v>
      </c>
      <c r="J31" s="26">
        <v>110</v>
      </c>
      <c r="K31" s="37">
        <v>452436</v>
      </c>
      <c r="L31" s="37">
        <v>99984</v>
      </c>
      <c r="M31" s="37">
        <v>112634</v>
      </c>
      <c r="N31" s="37">
        <v>121557</v>
      </c>
      <c r="O31" s="37">
        <v>118261</v>
      </c>
      <c r="P31" s="35"/>
      <c r="Q31" s="38">
        <v>1</v>
      </c>
      <c r="R31" s="38">
        <v>3</v>
      </c>
      <c r="S31" s="38">
        <v>2</v>
      </c>
      <c r="T31" s="38">
        <v>130</v>
      </c>
      <c r="U31" s="38">
        <v>1</v>
      </c>
      <c r="V31" s="38">
        <v>0</v>
      </c>
      <c r="W31" s="39" t="s">
        <v>46</v>
      </c>
      <c r="X31" s="38">
        <v>110</v>
      </c>
      <c r="Y31" s="36" t="s">
        <v>47</v>
      </c>
      <c r="Z31" s="40">
        <v>452436</v>
      </c>
      <c r="AA31" s="40">
        <v>99984</v>
      </c>
      <c r="AB31" s="40">
        <v>112634</v>
      </c>
      <c r="AC31" s="40">
        <v>121557</v>
      </c>
      <c r="AD31" s="40">
        <v>118261</v>
      </c>
      <c r="AE31" s="41">
        <v>88618.659499999994</v>
      </c>
      <c r="AF31" s="42">
        <f>AE31/L31</f>
        <v>0.88632840754520714</v>
      </c>
      <c r="AG31" s="42">
        <f>AE31/AA31</f>
        <v>0.88632840754520714</v>
      </c>
      <c r="AH31" s="31">
        <v>88619</v>
      </c>
      <c r="AJ31" s="1">
        <v>100</v>
      </c>
      <c r="AK31" s="1">
        <v>100</v>
      </c>
    </row>
    <row r="32" spans="1:37" x14ac:dyDescent="0.2">
      <c r="A32" s="20"/>
      <c r="B32" s="28" t="s">
        <v>9</v>
      </c>
      <c r="C32" s="26">
        <v>1</v>
      </c>
      <c r="D32" s="26">
        <v>3</v>
      </c>
      <c r="E32" s="26">
        <v>2</v>
      </c>
      <c r="F32" s="26">
        <v>130</v>
      </c>
      <c r="G32" s="26">
        <v>1</v>
      </c>
      <c r="H32" s="26">
        <v>100</v>
      </c>
      <c r="I32" s="19" t="s">
        <v>48</v>
      </c>
      <c r="J32" s="26">
        <v>110</v>
      </c>
      <c r="K32" s="15">
        <v>452436</v>
      </c>
      <c r="L32" s="15">
        <v>99984</v>
      </c>
      <c r="M32" s="15">
        <v>112634</v>
      </c>
      <c r="N32" s="15">
        <v>121557</v>
      </c>
      <c r="O32" s="15">
        <v>118261</v>
      </c>
      <c r="P32" s="20"/>
      <c r="Q32" s="17">
        <v>1</v>
      </c>
      <c r="R32" s="17">
        <v>3</v>
      </c>
      <c r="S32" s="17">
        <v>2</v>
      </c>
      <c r="T32" s="17">
        <v>130</v>
      </c>
      <c r="U32" s="17">
        <v>1</v>
      </c>
      <c r="V32" s="17">
        <v>100</v>
      </c>
      <c r="W32" s="18" t="s">
        <v>48</v>
      </c>
      <c r="X32" s="17">
        <v>110</v>
      </c>
      <c r="Y32" s="19" t="s">
        <v>9</v>
      </c>
      <c r="Z32" s="6">
        <v>452436</v>
      </c>
      <c r="AA32" s="6">
        <v>99984</v>
      </c>
      <c r="AB32" s="6">
        <v>112634</v>
      </c>
      <c r="AC32" s="6">
        <v>121557</v>
      </c>
      <c r="AD32" s="6">
        <v>118261</v>
      </c>
      <c r="AE32" s="5"/>
      <c r="AF32" s="34"/>
      <c r="AG32" s="34"/>
      <c r="AH32" s="3"/>
    </row>
    <row r="33" spans="1:34" ht="33.75" x14ac:dyDescent="0.2">
      <c r="A33" s="20" t="s">
        <v>88</v>
      </c>
      <c r="B33" s="28" t="s">
        <v>50</v>
      </c>
      <c r="C33" s="26">
        <v>1</v>
      </c>
      <c r="D33" s="26">
        <v>3</v>
      </c>
      <c r="E33" s="26">
        <v>2</v>
      </c>
      <c r="F33" s="26">
        <v>150</v>
      </c>
      <c r="G33" s="26">
        <v>1</v>
      </c>
      <c r="H33" s="26">
        <v>0</v>
      </c>
      <c r="I33" s="19" t="s">
        <v>49</v>
      </c>
      <c r="J33" s="26">
        <v>110</v>
      </c>
      <c r="K33" s="15">
        <v>2944774</v>
      </c>
      <c r="L33" s="15">
        <v>868708</v>
      </c>
      <c r="M33" s="15">
        <v>765641</v>
      </c>
      <c r="N33" s="15">
        <v>1001223</v>
      </c>
      <c r="O33" s="15">
        <v>309202</v>
      </c>
      <c r="P33" s="20"/>
      <c r="Q33" s="17">
        <v>1</v>
      </c>
      <c r="R33" s="17">
        <v>3</v>
      </c>
      <c r="S33" s="17">
        <v>2</v>
      </c>
      <c r="T33" s="17">
        <v>150</v>
      </c>
      <c r="U33" s="17">
        <v>1</v>
      </c>
      <c r="V33" s="17">
        <v>0</v>
      </c>
      <c r="W33" s="18" t="s">
        <v>49</v>
      </c>
      <c r="X33" s="17">
        <v>110</v>
      </c>
      <c r="Y33" s="19" t="s">
        <v>50</v>
      </c>
      <c r="Z33" s="6">
        <v>2944774</v>
      </c>
      <c r="AA33" s="6">
        <v>868708</v>
      </c>
      <c r="AB33" s="6">
        <v>765641</v>
      </c>
      <c r="AC33" s="6">
        <v>1001223</v>
      </c>
      <c r="AD33" s="6">
        <v>309202</v>
      </c>
      <c r="AE33" s="3">
        <v>763787.96715000004</v>
      </c>
      <c r="AF33" s="34">
        <f>AE33/L33</f>
        <v>0.87922290015747528</v>
      </c>
      <c r="AG33" s="34">
        <f>AE33/AA33</f>
        <v>0.87922290015747528</v>
      </c>
      <c r="AH33" s="3"/>
    </row>
    <row r="34" spans="1:34" x14ac:dyDescent="0.2">
      <c r="A34" s="20"/>
      <c r="B34" s="28" t="s">
        <v>18</v>
      </c>
      <c r="C34" s="26">
        <v>1</v>
      </c>
      <c r="D34" s="26">
        <v>3</v>
      </c>
      <c r="E34" s="26">
        <v>2</v>
      </c>
      <c r="F34" s="26">
        <v>150</v>
      </c>
      <c r="G34" s="26">
        <v>1</v>
      </c>
      <c r="H34" s="26">
        <v>200</v>
      </c>
      <c r="I34" s="19" t="s">
        <v>51</v>
      </c>
      <c r="J34" s="26">
        <v>110</v>
      </c>
      <c r="K34" s="15">
        <v>2944774</v>
      </c>
      <c r="L34" s="15">
        <v>868708</v>
      </c>
      <c r="M34" s="15">
        <v>765641</v>
      </c>
      <c r="N34" s="15">
        <v>1001223</v>
      </c>
      <c r="O34" s="15">
        <v>309202</v>
      </c>
      <c r="P34" s="20"/>
      <c r="Q34" s="17">
        <v>1</v>
      </c>
      <c r="R34" s="17">
        <v>3</v>
      </c>
      <c r="S34" s="17">
        <v>2</v>
      </c>
      <c r="T34" s="17">
        <v>150</v>
      </c>
      <c r="U34" s="17">
        <v>1</v>
      </c>
      <c r="V34" s="17">
        <v>200</v>
      </c>
      <c r="W34" s="18" t="s">
        <v>51</v>
      </c>
      <c r="X34" s="17">
        <v>110</v>
      </c>
      <c r="Y34" s="19" t="s">
        <v>18</v>
      </c>
      <c r="Z34" s="6">
        <v>2944774</v>
      </c>
      <c r="AA34" s="6">
        <v>868708</v>
      </c>
      <c r="AB34" s="6">
        <v>765641</v>
      </c>
      <c r="AC34" s="6">
        <v>1001223</v>
      </c>
      <c r="AD34" s="6">
        <v>309202</v>
      </c>
      <c r="AE34" s="5"/>
      <c r="AF34" s="34"/>
      <c r="AG34" s="34"/>
      <c r="AH34" s="3"/>
    </row>
    <row r="35" spans="1:34" ht="22.5" x14ac:dyDescent="0.2">
      <c r="A35" s="20"/>
      <c r="B35" s="28" t="s">
        <v>20</v>
      </c>
      <c r="C35" s="26">
        <v>1</v>
      </c>
      <c r="D35" s="26">
        <v>3</v>
      </c>
      <c r="E35" s="26">
        <v>2</v>
      </c>
      <c r="F35" s="26">
        <v>150</v>
      </c>
      <c r="G35" s="26">
        <v>1</v>
      </c>
      <c r="H35" s="26">
        <v>250</v>
      </c>
      <c r="I35" s="19" t="s">
        <v>52</v>
      </c>
      <c r="J35" s="26">
        <v>110</v>
      </c>
      <c r="K35" s="15">
        <v>2944774</v>
      </c>
      <c r="L35" s="15">
        <v>868708</v>
      </c>
      <c r="M35" s="15">
        <v>765641</v>
      </c>
      <c r="N35" s="15">
        <v>1001223</v>
      </c>
      <c r="O35" s="15">
        <v>309202</v>
      </c>
      <c r="P35" s="20"/>
      <c r="Q35" s="17">
        <v>1</v>
      </c>
      <c r="R35" s="17">
        <v>3</v>
      </c>
      <c r="S35" s="17">
        <v>2</v>
      </c>
      <c r="T35" s="17">
        <v>150</v>
      </c>
      <c r="U35" s="17">
        <v>1</v>
      </c>
      <c r="V35" s="17">
        <v>250</v>
      </c>
      <c r="W35" s="18" t="s">
        <v>52</v>
      </c>
      <c r="X35" s="17">
        <v>110</v>
      </c>
      <c r="Y35" s="19" t="s">
        <v>20</v>
      </c>
      <c r="Z35" s="6">
        <v>2944774</v>
      </c>
      <c r="AA35" s="6">
        <v>868708</v>
      </c>
      <c r="AB35" s="6">
        <v>765641</v>
      </c>
      <c r="AC35" s="6">
        <v>1001223</v>
      </c>
      <c r="AD35" s="6">
        <v>309202</v>
      </c>
      <c r="AE35" s="5"/>
      <c r="AF35" s="34"/>
      <c r="AG35" s="34"/>
      <c r="AH35" s="3"/>
    </row>
    <row r="36" spans="1:34" ht="45" x14ac:dyDescent="0.2">
      <c r="A36" s="20" t="s">
        <v>88</v>
      </c>
      <c r="B36" s="28" t="s">
        <v>54</v>
      </c>
      <c r="C36" s="26">
        <v>1</v>
      </c>
      <c r="D36" s="26">
        <v>3</v>
      </c>
      <c r="E36" s="26">
        <v>2</v>
      </c>
      <c r="F36" s="26">
        <v>160</v>
      </c>
      <c r="G36" s="26">
        <v>1</v>
      </c>
      <c r="H36" s="26">
        <v>0</v>
      </c>
      <c r="I36" s="19" t="s">
        <v>53</v>
      </c>
      <c r="J36" s="26">
        <v>110</v>
      </c>
      <c r="K36" s="15">
        <v>195212</v>
      </c>
      <c r="L36" s="15">
        <v>86479</v>
      </c>
      <c r="M36" s="15">
        <v>39823</v>
      </c>
      <c r="N36" s="15">
        <v>34748</v>
      </c>
      <c r="O36" s="15">
        <v>34162</v>
      </c>
      <c r="P36" s="20"/>
      <c r="Q36" s="17">
        <v>1</v>
      </c>
      <c r="R36" s="17">
        <v>3</v>
      </c>
      <c r="S36" s="17">
        <v>2</v>
      </c>
      <c r="T36" s="17">
        <v>160</v>
      </c>
      <c r="U36" s="17">
        <v>1</v>
      </c>
      <c r="V36" s="17">
        <v>0</v>
      </c>
      <c r="W36" s="18" t="s">
        <v>53</v>
      </c>
      <c r="X36" s="17">
        <v>110</v>
      </c>
      <c r="Y36" s="19" t="s">
        <v>54</v>
      </c>
      <c r="Z36" s="6">
        <v>195212</v>
      </c>
      <c r="AA36" s="6">
        <v>86479</v>
      </c>
      <c r="AB36" s="6">
        <v>39823</v>
      </c>
      <c r="AC36" s="6">
        <v>34748</v>
      </c>
      <c r="AD36" s="6">
        <v>34162</v>
      </c>
      <c r="AE36" s="3">
        <v>35478.869859999999</v>
      </c>
      <c r="AF36" s="34">
        <f>AE36/L36</f>
        <v>0.41025994588281545</v>
      </c>
      <c r="AG36" s="34">
        <f>AE36/AA36</f>
        <v>0.41025994588281545</v>
      </c>
      <c r="AH36" s="3"/>
    </row>
    <row r="37" spans="1:34" x14ac:dyDescent="0.2">
      <c r="A37" s="20"/>
      <c r="B37" s="28" t="s">
        <v>18</v>
      </c>
      <c r="C37" s="26">
        <v>1</v>
      </c>
      <c r="D37" s="26">
        <v>3</v>
      </c>
      <c r="E37" s="26">
        <v>2</v>
      </c>
      <c r="F37" s="26">
        <v>160</v>
      </c>
      <c r="G37" s="26">
        <v>1</v>
      </c>
      <c r="H37" s="26">
        <v>200</v>
      </c>
      <c r="I37" s="19" t="s">
        <v>55</v>
      </c>
      <c r="J37" s="26">
        <v>110</v>
      </c>
      <c r="K37" s="15">
        <v>195212</v>
      </c>
      <c r="L37" s="15">
        <v>86479</v>
      </c>
      <c r="M37" s="15">
        <v>39823</v>
      </c>
      <c r="N37" s="15">
        <v>34748</v>
      </c>
      <c r="O37" s="15">
        <v>34162</v>
      </c>
      <c r="P37" s="20"/>
      <c r="Q37" s="17">
        <v>1</v>
      </c>
      <c r="R37" s="17">
        <v>3</v>
      </c>
      <c r="S37" s="17">
        <v>2</v>
      </c>
      <c r="T37" s="17">
        <v>160</v>
      </c>
      <c r="U37" s="17">
        <v>1</v>
      </c>
      <c r="V37" s="17">
        <v>200</v>
      </c>
      <c r="W37" s="18" t="s">
        <v>55</v>
      </c>
      <c r="X37" s="17">
        <v>110</v>
      </c>
      <c r="Y37" s="19" t="s">
        <v>18</v>
      </c>
      <c r="Z37" s="6">
        <v>195212</v>
      </c>
      <c r="AA37" s="6">
        <v>86479</v>
      </c>
      <c r="AB37" s="6">
        <v>39823</v>
      </c>
      <c r="AC37" s="6">
        <v>34748</v>
      </c>
      <c r="AD37" s="6">
        <v>34162</v>
      </c>
      <c r="AE37" s="5"/>
      <c r="AF37" s="34"/>
      <c r="AG37" s="34"/>
      <c r="AH37" s="3"/>
    </row>
    <row r="38" spans="1:34" ht="22.5" x14ac:dyDescent="0.2">
      <c r="A38" s="20"/>
      <c r="B38" s="28" t="s">
        <v>20</v>
      </c>
      <c r="C38" s="26">
        <v>1</v>
      </c>
      <c r="D38" s="26">
        <v>3</v>
      </c>
      <c r="E38" s="26">
        <v>2</v>
      </c>
      <c r="F38" s="26">
        <v>160</v>
      </c>
      <c r="G38" s="26">
        <v>1</v>
      </c>
      <c r="H38" s="26">
        <v>250</v>
      </c>
      <c r="I38" s="19" t="s">
        <v>56</v>
      </c>
      <c r="J38" s="26">
        <v>110</v>
      </c>
      <c r="K38" s="15">
        <v>195212</v>
      </c>
      <c r="L38" s="15">
        <v>86479</v>
      </c>
      <c r="M38" s="15">
        <v>39823</v>
      </c>
      <c r="N38" s="15">
        <v>34748</v>
      </c>
      <c r="O38" s="15">
        <v>34162</v>
      </c>
      <c r="P38" s="20"/>
      <c r="Q38" s="17">
        <v>1</v>
      </c>
      <c r="R38" s="17">
        <v>3</v>
      </c>
      <c r="S38" s="17">
        <v>2</v>
      </c>
      <c r="T38" s="17">
        <v>160</v>
      </c>
      <c r="U38" s="17">
        <v>1</v>
      </c>
      <c r="V38" s="17">
        <v>250</v>
      </c>
      <c r="W38" s="18" t="s">
        <v>56</v>
      </c>
      <c r="X38" s="17">
        <v>110</v>
      </c>
      <c r="Y38" s="19" t="s">
        <v>20</v>
      </c>
      <c r="Z38" s="6">
        <v>195212</v>
      </c>
      <c r="AA38" s="6">
        <v>86479</v>
      </c>
      <c r="AB38" s="6">
        <v>39823</v>
      </c>
      <c r="AC38" s="6">
        <v>34748</v>
      </c>
      <c r="AD38" s="6">
        <v>34162</v>
      </c>
      <c r="AE38" s="5"/>
      <c r="AF38" s="34"/>
      <c r="AG38" s="34"/>
      <c r="AH38" s="3"/>
    </row>
    <row r="39" spans="1:34" ht="45" x14ac:dyDescent="0.2">
      <c r="A39" s="20" t="s">
        <v>88</v>
      </c>
      <c r="B39" s="28" t="s">
        <v>58</v>
      </c>
      <c r="C39" s="26">
        <v>1</v>
      </c>
      <c r="D39" s="26">
        <v>3</v>
      </c>
      <c r="E39" s="26">
        <v>2</v>
      </c>
      <c r="F39" s="26">
        <v>170</v>
      </c>
      <c r="G39" s="26">
        <v>1</v>
      </c>
      <c r="H39" s="26">
        <v>0</v>
      </c>
      <c r="I39" s="19" t="s">
        <v>57</v>
      </c>
      <c r="J39" s="26">
        <v>110</v>
      </c>
      <c r="K39" s="15">
        <v>7739050</v>
      </c>
      <c r="L39" s="15">
        <v>2236585</v>
      </c>
      <c r="M39" s="15">
        <v>2050848</v>
      </c>
      <c r="N39" s="15">
        <v>2507452</v>
      </c>
      <c r="O39" s="15">
        <v>944165</v>
      </c>
      <c r="P39" s="20"/>
      <c r="Q39" s="17">
        <v>1</v>
      </c>
      <c r="R39" s="17">
        <v>3</v>
      </c>
      <c r="S39" s="17">
        <v>2</v>
      </c>
      <c r="T39" s="17">
        <v>170</v>
      </c>
      <c r="U39" s="17">
        <v>1</v>
      </c>
      <c r="V39" s="17">
        <v>0</v>
      </c>
      <c r="W39" s="18" t="s">
        <v>57</v>
      </c>
      <c r="X39" s="17">
        <v>110</v>
      </c>
      <c r="Y39" s="19" t="s">
        <v>58</v>
      </c>
      <c r="Z39" s="6">
        <v>7739050</v>
      </c>
      <c r="AA39" s="6">
        <v>2236585</v>
      </c>
      <c r="AB39" s="6">
        <v>2050848</v>
      </c>
      <c r="AC39" s="6">
        <v>2507452</v>
      </c>
      <c r="AD39" s="6">
        <v>944165</v>
      </c>
      <c r="AE39" s="3">
        <v>2189571.1281900001</v>
      </c>
      <c r="AF39" s="34">
        <f>AE39/L39</f>
        <v>0.97897961767158415</v>
      </c>
      <c r="AG39" s="34">
        <f>AE39/AA39</f>
        <v>0.97897961767158415</v>
      </c>
      <c r="AH39" s="3"/>
    </row>
    <row r="40" spans="1:34" x14ac:dyDescent="0.2">
      <c r="A40" s="20"/>
      <c r="B40" s="28" t="s">
        <v>18</v>
      </c>
      <c r="C40" s="26">
        <v>1</v>
      </c>
      <c r="D40" s="26">
        <v>3</v>
      </c>
      <c r="E40" s="26">
        <v>2</v>
      </c>
      <c r="F40" s="26">
        <v>170</v>
      </c>
      <c r="G40" s="26">
        <v>1</v>
      </c>
      <c r="H40" s="26">
        <v>200</v>
      </c>
      <c r="I40" s="19" t="s">
        <v>59</v>
      </c>
      <c r="J40" s="26">
        <v>110</v>
      </c>
      <c r="K40" s="15">
        <v>7739050</v>
      </c>
      <c r="L40" s="15">
        <v>2236585</v>
      </c>
      <c r="M40" s="15">
        <v>2050848</v>
      </c>
      <c r="N40" s="15">
        <v>2507452</v>
      </c>
      <c r="O40" s="15">
        <v>944165</v>
      </c>
      <c r="P40" s="20"/>
      <c r="Q40" s="17">
        <v>1</v>
      </c>
      <c r="R40" s="17">
        <v>3</v>
      </c>
      <c r="S40" s="17">
        <v>2</v>
      </c>
      <c r="T40" s="17">
        <v>170</v>
      </c>
      <c r="U40" s="17">
        <v>1</v>
      </c>
      <c r="V40" s="17">
        <v>200</v>
      </c>
      <c r="W40" s="18" t="s">
        <v>59</v>
      </c>
      <c r="X40" s="17">
        <v>110</v>
      </c>
      <c r="Y40" s="19" t="s">
        <v>18</v>
      </c>
      <c r="Z40" s="6">
        <v>7739050</v>
      </c>
      <c r="AA40" s="6">
        <v>2236585</v>
      </c>
      <c r="AB40" s="6">
        <v>2050848</v>
      </c>
      <c r="AC40" s="6">
        <v>2507452</v>
      </c>
      <c r="AD40" s="6">
        <v>944165</v>
      </c>
      <c r="AE40" s="5"/>
      <c r="AF40" s="34"/>
      <c r="AG40" s="34"/>
      <c r="AH40" s="3"/>
    </row>
    <row r="41" spans="1:34" ht="22.5" x14ac:dyDescent="0.2">
      <c r="A41" s="20"/>
      <c r="B41" s="28" t="s">
        <v>20</v>
      </c>
      <c r="C41" s="26">
        <v>1</v>
      </c>
      <c r="D41" s="26">
        <v>3</v>
      </c>
      <c r="E41" s="26">
        <v>2</v>
      </c>
      <c r="F41" s="26">
        <v>170</v>
      </c>
      <c r="G41" s="26">
        <v>1</v>
      </c>
      <c r="H41" s="26">
        <v>250</v>
      </c>
      <c r="I41" s="19" t="s">
        <v>60</v>
      </c>
      <c r="J41" s="26">
        <v>110</v>
      </c>
      <c r="K41" s="15">
        <v>7739050</v>
      </c>
      <c r="L41" s="15">
        <v>2236585</v>
      </c>
      <c r="M41" s="15">
        <v>2050848</v>
      </c>
      <c r="N41" s="15">
        <v>2507452</v>
      </c>
      <c r="O41" s="15">
        <v>944165</v>
      </c>
      <c r="P41" s="20"/>
      <c r="Q41" s="17">
        <v>1</v>
      </c>
      <c r="R41" s="17">
        <v>3</v>
      </c>
      <c r="S41" s="17">
        <v>2</v>
      </c>
      <c r="T41" s="17">
        <v>170</v>
      </c>
      <c r="U41" s="17">
        <v>1</v>
      </c>
      <c r="V41" s="17">
        <v>250</v>
      </c>
      <c r="W41" s="18" t="s">
        <v>60</v>
      </c>
      <c r="X41" s="17">
        <v>110</v>
      </c>
      <c r="Y41" s="19" t="s">
        <v>20</v>
      </c>
      <c r="Z41" s="6">
        <v>7739050</v>
      </c>
      <c r="AA41" s="6">
        <v>2236585</v>
      </c>
      <c r="AB41" s="6">
        <v>2050848</v>
      </c>
      <c r="AC41" s="6">
        <v>2507452</v>
      </c>
      <c r="AD41" s="6">
        <v>944165</v>
      </c>
      <c r="AE41" s="5"/>
      <c r="AF41" s="34"/>
      <c r="AG41" s="34"/>
      <c r="AH41" s="3"/>
    </row>
    <row r="42" spans="1:34" ht="45" x14ac:dyDescent="0.2">
      <c r="A42" s="20" t="s">
        <v>88</v>
      </c>
      <c r="B42" s="28" t="s">
        <v>62</v>
      </c>
      <c r="C42" s="26">
        <v>1</v>
      </c>
      <c r="D42" s="26">
        <v>3</v>
      </c>
      <c r="E42" s="26">
        <v>2</v>
      </c>
      <c r="F42" s="26">
        <v>180</v>
      </c>
      <c r="G42" s="26">
        <v>1</v>
      </c>
      <c r="H42" s="26">
        <v>0</v>
      </c>
      <c r="I42" s="19" t="s">
        <v>61</v>
      </c>
      <c r="J42" s="26">
        <v>110</v>
      </c>
      <c r="K42" s="15">
        <v>807570</v>
      </c>
      <c r="L42" s="15">
        <v>209968</v>
      </c>
      <c r="M42" s="15">
        <v>216429</v>
      </c>
      <c r="N42" s="15">
        <v>183318</v>
      </c>
      <c r="O42" s="15">
        <v>197855</v>
      </c>
      <c r="P42" s="20"/>
      <c r="Q42" s="17">
        <v>1</v>
      </c>
      <c r="R42" s="17">
        <v>3</v>
      </c>
      <c r="S42" s="17">
        <v>2</v>
      </c>
      <c r="T42" s="17">
        <v>180</v>
      </c>
      <c r="U42" s="17">
        <v>1</v>
      </c>
      <c r="V42" s="17">
        <v>0</v>
      </c>
      <c r="W42" s="18" t="s">
        <v>61</v>
      </c>
      <c r="X42" s="17">
        <v>110</v>
      </c>
      <c r="Y42" s="19" t="s">
        <v>62</v>
      </c>
      <c r="Z42" s="6">
        <v>807570</v>
      </c>
      <c r="AA42" s="6">
        <v>209968</v>
      </c>
      <c r="AB42" s="6">
        <v>216429</v>
      </c>
      <c r="AC42" s="6">
        <v>183318</v>
      </c>
      <c r="AD42" s="6">
        <v>197855</v>
      </c>
      <c r="AE42" s="3">
        <v>-60483.023209999999</v>
      </c>
      <c r="AF42" s="34">
        <f>AE42/L42</f>
        <v>-0.2880582908347939</v>
      </c>
      <c r="AG42" s="34">
        <f>AE42/AA42</f>
        <v>-0.2880582908347939</v>
      </c>
      <c r="AH42" s="3"/>
    </row>
    <row r="43" spans="1:34" x14ac:dyDescent="0.2">
      <c r="A43" s="20"/>
      <c r="B43" s="28" t="s">
        <v>18</v>
      </c>
      <c r="C43" s="26">
        <v>1</v>
      </c>
      <c r="D43" s="26">
        <v>3</v>
      </c>
      <c r="E43" s="26">
        <v>2</v>
      </c>
      <c r="F43" s="26">
        <v>180</v>
      </c>
      <c r="G43" s="26">
        <v>1</v>
      </c>
      <c r="H43" s="26">
        <v>200</v>
      </c>
      <c r="I43" s="19" t="s">
        <v>63</v>
      </c>
      <c r="J43" s="26">
        <v>110</v>
      </c>
      <c r="K43" s="15">
        <v>807570</v>
      </c>
      <c r="L43" s="15">
        <v>209968</v>
      </c>
      <c r="M43" s="15">
        <v>216429</v>
      </c>
      <c r="N43" s="15">
        <v>183318</v>
      </c>
      <c r="O43" s="15">
        <v>197855</v>
      </c>
      <c r="P43" s="20"/>
      <c r="Q43" s="17">
        <v>1</v>
      </c>
      <c r="R43" s="17">
        <v>3</v>
      </c>
      <c r="S43" s="17">
        <v>2</v>
      </c>
      <c r="T43" s="17">
        <v>180</v>
      </c>
      <c r="U43" s="17">
        <v>1</v>
      </c>
      <c r="V43" s="17">
        <v>200</v>
      </c>
      <c r="W43" s="18" t="s">
        <v>63</v>
      </c>
      <c r="X43" s="17">
        <v>110</v>
      </c>
      <c r="Y43" s="19" t="s">
        <v>18</v>
      </c>
      <c r="Z43" s="6">
        <v>807570</v>
      </c>
      <c r="AA43" s="6">
        <v>209968</v>
      </c>
      <c r="AB43" s="6">
        <v>216429</v>
      </c>
      <c r="AC43" s="6">
        <v>183318</v>
      </c>
      <c r="AD43" s="6">
        <v>197855</v>
      </c>
      <c r="AE43" s="5"/>
      <c r="AF43" s="34"/>
      <c r="AG43" s="34"/>
      <c r="AH43" s="3"/>
    </row>
    <row r="44" spans="1:34" ht="22.5" x14ac:dyDescent="0.2">
      <c r="A44" s="20"/>
      <c r="B44" s="28" t="s">
        <v>20</v>
      </c>
      <c r="C44" s="26">
        <v>1</v>
      </c>
      <c r="D44" s="26">
        <v>3</v>
      </c>
      <c r="E44" s="26">
        <v>2</v>
      </c>
      <c r="F44" s="26">
        <v>180</v>
      </c>
      <c r="G44" s="26">
        <v>1</v>
      </c>
      <c r="H44" s="26">
        <v>250</v>
      </c>
      <c r="I44" s="19" t="s">
        <v>64</v>
      </c>
      <c r="J44" s="26">
        <v>110</v>
      </c>
      <c r="K44" s="15">
        <v>807570</v>
      </c>
      <c r="L44" s="15">
        <v>209968</v>
      </c>
      <c r="M44" s="15">
        <v>216429</v>
      </c>
      <c r="N44" s="15">
        <v>183318</v>
      </c>
      <c r="O44" s="15">
        <v>197855</v>
      </c>
      <c r="P44" s="20"/>
      <c r="Q44" s="17">
        <v>1</v>
      </c>
      <c r="R44" s="17">
        <v>3</v>
      </c>
      <c r="S44" s="17">
        <v>2</v>
      </c>
      <c r="T44" s="17">
        <v>180</v>
      </c>
      <c r="U44" s="17">
        <v>1</v>
      </c>
      <c r="V44" s="17">
        <v>250</v>
      </c>
      <c r="W44" s="18" t="s">
        <v>64</v>
      </c>
      <c r="X44" s="17">
        <v>110</v>
      </c>
      <c r="Y44" s="19" t="s">
        <v>20</v>
      </c>
      <c r="Z44" s="6">
        <v>807570</v>
      </c>
      <c r="AA44" s="6">
        <v>209968</v>
      </c>
      <c r="AB44" s="6">
        <v>216429</v>
      </c>
      <c r="AC44" s="6">
        <v>183318</v>
      </c>
      <c r="AD44" s="6">
        <v>197855</v>
      </c>
      <c r="AE44" s="5"/>
      <c r="AF44" s="34"/>
      <c r="AG44" s="34"/>
      <c r="AH44" s="3"/>
    </row>
    <row r="45" spans="1:34" ht="45" x14ac:dyDescent="0.2">
      <c r="A45" s="35" t="s">
        <v>89</v>
      </c>
      <c r="B45" s="51" t="s">
        <v>66</v>
      </c>
      <c r="C45" s="26">
        <v>1</v>
      </c>
      <c r="D45" s="26">
        <v>3</v>
      </c>
      <c r="E45" s="26">
        <v>2</v>
      </c>
      <c r="F45" s="26">
        <v>190</v>
      </c>
      <c r="G45" s="26">
        <v>1</v>
      </c>
      <c r="H45" s="26">
        <v>0</v>
      </c>
      <c r="I45" s="19" t="s">
        <v>65</v>
      </c>
      <c r="J45" s="26">
        <v>110</v>
      </c>
      <c r="K45" s="37">
        <v>45065</v>
      </c>
      <c r="L45" s="37">
        <v>10230</v>
      </c>
      <c r="M45" s="37">
        <v>12393</v>
      </c>
      <c r="N45" s="37">
        <v>9869</v>
      </c>
      <c r="O45" s="37">
        <v>12573</v>
      </c>
      <c r="P45" s="35"/>
      <c r="Q45" s="38">
        <v>1</v>
      </c>
      <c r="R45" s="38">
        <v>3</v>
      </c>
      <c r="S45" s="38">
        <v>2</v>
      </c>
      <c r="T45" s="38">
        <v>190</v>
      </c>
      <c r="U45" s="38">
        <v>1</v>
      </c>
      <c r="V45" s="38">
        <v>0</v>
      </c>
      <c r="W45" s="39" t="s">
        <v>65</v>
      </c>
      <c r="X45" s="38">
        <v>110</v>
      </c>
      <c r="Y45" s="36" t="s">
        <v>66</v>
      </c>
      <c r="Z45" s="40">
        <v>45065</v>
      </c>
      <c r="AA45" s="40">
        <v>10230</v>
      </c>
      <c r="AB45" s="40">
        <v>12393</v>
      </c>
      <c r="AC45" s="40">
        <v>9869</v>
      </c>
      <c r="AD45" s="40">
        <v>12573</v>
      </c>
      <c r="AE45" s="41">
        <v>18085.959750000002</v>
      </c>
      <c r="AF45" s="42">
        <f>AE45/L45</f>
        <v>1.7679335043988271</v>
      </c>
      <c r="AG45" s="42">
        <f>AE45/AA45</f>
        <v>1.7679335043988271</v>
      </c>
      <c r="AH45" s="3"/>
    </row>
    <row r="46" spans="1:34" x14ac:dyDescent="0.2">
      <c r="A46" s="35"/>
      <c r="B46" s="51" t="s">
        <v>9</v>
      </c>
      <c r="C46" s="26">
        <v>1</v>
      </c>
      <c r="D46" s="26">
        <v>3</v>
      </c>
      <c r="E46" s="26">
        <v>2</v>
      </c>
      <c r="F46" s="26">
        <v>190</v>
      </c>
      <c r="G46" s="26">
        <v>1</v>
      </c>
      <c r="H46" s="26">
        <v>100</v>
      </c>
      <c r="I46" s="19" t="s">
        <v>67</v>
      </c>
      <c r="J46" s="26">
        <v>110</v>
      </c>
      <c r="K46" s="37">
        <v>45065</v>
      </c>
      <c r="L46" s="37">
        <v>10230</v>
      </c>
      <c r="M46" s="37">
        <v>12393</v>
      </c>
      <c r="N46" s="37">
        <v>9869</v>
      </c>
      <c r="O46" s="37">
        <v>12573</v>
      </c>
      <c r="P46" s="35"/>
      <c r="Q46" s="38">
        <v>1</v>
      </c>
      <c r="R46" s="38">
        <v>3</v>
      </c>
      <c r="S46" s="38">
        <v>2</v>
      </c>
      <c r="T46" s="38">
        <v>190</v>
      </c>
      <c r="U46" s="38">
        <v>1</v>
      </c>
      <c r="V46" s="38">
        <v>100</v>
      </c>
      <c r="W46" s="39" t="s">
        <v>67</v>
      </c>
      <c r="X46" s="38">
        <v>110</v>
      </c>
      <c r="Y46" s="36" t="s">
        <v>9</v>
      </c>
      <c r="Z46" s="40">
        <v>45065</v>
      </c>
      <c r="AA46" s="40">
        <v>10230</v>
      </c>
      <c r="AB46" s="40">
        <v>12393</v>
      </c>
      <c r="AC46" s="40">
        <v>9869</v>
      </c>
      <c r="AD46" s="40">
        <v>12573</v>
      </c>
      <c r="AE46" s="43"/>
      <c r="AF46" s="42"/>
      <c r="AG46" s="42"/>
      <c r="AH46" s="3"/>
    </row>
    <row r="47" spans="1:34" ht="45" x14ac:dyDescent="0.2">
      <c r="A47" s="35" t="s">
        <v>89</v>
      </c>
      <c r="B47" s="51" t="s">
        <v>83</v>
      </c>
      <c r="C47" s="27">
        <v>1</v>
      </c>
      <c r="D47" s="27">
        <v>3</v>
      </c>
      <c r="E47" s="27">
        <v>2</v>
      </c>
      <c r="F47" s="27">
        <v>200</v>
      </c>
      <c r="G47" s="27">
        <v>1</v>
      </c>
      <c r="H47" s="27">
        <v>0</v>
      </c>
      <c r="I47" s="28" t="s">
        <v>82</v>
      </c>
      <c r="J47" s="27">
        <v>110</v>
      </c>
      <c r="K47" s="44">
        <v>2500000</v>
      </c>
      <c r="L47" s="44">
        <v>585000</v>
      </c>
      <c r="M47" s="44">
        <v>597500</v>
      </c>
      <c r="N47" s="44">
        <v>640000</v>
      </c>
      <c r="O47" s="44">
        <v>677500</v>
      </c>
      <c r="P47" s="45"/>
      <c r="Q47" s="38">
        <v>1</v>
      </c>
      <c r="R47" s="38">
        <v>3</v>
      </c>
      <c r="S47" s="38">
        <v>2</v>
      </c>
      <c r="T47" s="38">
        <v>200</v>
      </c>
      <c r="U47" s="38">
        <v>1</v>
      </c>
      <c r="V47" s="38">
        <v>0</v>
      </c>
      <c r="W47" s="39" t="s">
        <v>82</v>
      </c>
      <c r="X47" s="38">
        <v>110</v>
      </c>
      <c r="Y47" s="36" t="s">
        <v>83</v>
      </c>
      <c r="Z47" s="40">
        <v>2500000</v>
      </c>
      <c r="AA47" s="40">
        <v>585000</v>
      </c>
      <c r="AB47" s="40">
        <v>597500</v>
      </c>
      <c r="AC47" s="40">
        <v>640000</v>
      </c>
      <c r="AD47" s="40">
        <v>677500</v>
      </c>
      <c r="AE47" s="41">
        <v>984212.19192999997</v>
      </c>
      <c r="AF47" s="42">
        <f>AE47/L47</f>
        <v>1.6824140032991453</v>
      </c>
      <c r="AG47" s="42">
        <f>AE47/AA47</f>
        <v>1.6824140032991453</v>
      </c>
      <c r="AH47" s="3"/>
    </row>
    <row r="48" spans="1:34" x14ac:dyDescent="0.2">
      <c r="B48" s="12" t="s">
        <v>9</v>
      </c>
      <c r="C48" s="23">
        <v>1</v>
      </c>
      <c r="D48" s="23">
        <v>3</v>
      </c>
      <c r="E48" s="23">
        <v>2</v>
      </c>
      <c r="F48" s="23">
        <v>200</v>
      </c>
      <c r="G48" s="23">
        <v>1</v>
      </c>
      <c r="H48" s="23">
        <v>100</v>
      </c>
      <c r="I48" s="24" t="s">
        <v>84</v>
      </c>
      <c r="J48" s="23">
        <v>110</v>
      </c>
      <c r="K48" s="9">
        <v>2500000</v>
      </c>
      <c r="L48" s="9">
        <v>585000</v>
      </c>
      <c r="M48" s="9">
        <v>597500</v>
      </c>
      <c r="N48" s="9">
        <v>640000</v>
      </c>
      <c r="O48" s="9">
        <v>677500</v>
      </c>
      <c r="Q48" s="10">
        <v>1</v>
      </c>
      <c r="R48" s="10">
        <v>3</v>
      </c>
      <c r="S48" s="10">
        <v>2</v>
      </c>
      <c r="T48" s="10">
        <v>200</v>
      </c>
      <c r="U48" s="10">
        <v>1</v>
      </c>
      <c r="V48" s="10">
        <v>100</v>
      </c>
      <c r="W48" s="11" t="s">
        <v>84</v>
      </c>
      <c r="X48" s="10">
        <v>110</v>
      </c>
      <c r="Y48" s="12" t="s">
        <v>9</v>
      </c>
      <c r="Z48" s="13">
        <v>2500000</v>
      </c>
      <c r="AA48" s="13">
        <v>585000</v>
      </c>
      <c r="AB48" s="13">
        <v>597500</v>
      </c>
      <c r="AC48" s="13">
        <v>640000</v>
      </c>
      <c r="AD48" s="13">
        <v>677500</v>
      </c>
    </row>
    <row r="49" spans="27:34" x14ac:dyDescent="0.2">
      <c r="AE49" s="29">
        <f>SUM(AE6:AE47)</f>
        <v>4679053.1784199998</v>
      </c>
      <c r="AF49" s="29"/>
      <c r="AG49" s="29"/>
      <c r="AH49" s="29">
        <f>SUM(AH6:AH47)</f>
        <v>4130319</v>
      </c>
    </row>
    <row r="50" spans="27:34" x14ac:dyDescent="0.2">
      <c r="AH50" s="29"/>
    </row>
    <row r="51" spans="27:34" x14ac:dyDescent="0.2">
      <c r="AA51" s="1" t="s">
        <v>95</v>
      </c>
      <c r="AE51" s="4">
        <f>AE27+AE30+AE31+AE45+AE47</f>
        <v>1414612.9768599998</v>
      </c>
      <c r="AH51" s="4">
        <f>AH27+AH30+AH31+AH45+AH47</f>
        <v>1707100</v>
      </c>
    </row>
    <row r="52" spans="27:34" x14ac:dyDescent="0.2">
      <c r="AA52" s="1" t="s">
        <v>96</v>
      </c>
      <c r="AE52" s="4">
        <f>AE33+AE36+AE39+AE42</f>
        <v>2928354.9419900002</v>
      </c>
      <c r="AH52" s="4">
        <f>AH11+AH14+AH17+AH20</f>
        <v>2087133</v>
      </c>
    </row>
  </sheetData>
  <mergeCells count="7">
    <mergeCell ref="K1:O1"/>
    <mergeCell ref="Z1:AD1"/>
    <mergeCell ref="AE1:AH1"/>
    <mergeCell ref="AK27:AK30"/>
    <mergeCell ref="AK11:AK20"/>
    <mergeCell ref="AJ27:AJ30"/>
    <mergeCell ref="AJ11:AJ20"/>
  </mergeCells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K52"/>
  <sheetViews>
    <sheetView workbookViewId="0">
      <pane xSplit="10" ySplit="2" topLeftCell="AA3" activePane="bottomRight" state="frozen"/>
      <selection pane="topRight" activeCell="J1" sqref="J1"/>
      <selection pane="bottomLeft" activeCell="A3" sqref="A3"/>
      <selection pane="bottomRight" activeCell="E33" sqref="E33"/>
    </sheetView>
  </sheetViews>
  <sheetFormatPr defaultRowHeight="12.75" x14ac:dyDescent="0.2"/>
  <cols>
    <col min="1" max="1" width="2.42578125" style="1" bestFit="1" customWidth="1"/>
    <col min="2" max="2" width="51.5703125" style="1" customWidth="1"/>
    <col min="3" max="5" width="3" style="1" customWidth="1"/>
    <col min="6" max="6" width="3.5703125" style="1" customWidth="1"/>
    <col min="7" max="7" width="3" style="1" customWidth="1"/>
    <col min="8" max="8" width="3.5703125" style="1" customWidth="1"/>
    <col min="9" max="9" width="13.140625" style="1" customWidth="1"/>
    <col min="10" max="10" width="3.85546875" style="1" bestFit="1" customWidth="1"/>
    <col min="11" max="11" width="11.28515625" style="1" customWidth="1"/>
    <col min="12" max="12" width="10.42578125" style="1" customWidth="1"/>
    <col min="13" max="15" width="10.42578125" style="1" hidden="1" customWidth="1"/>
    <col min="16" max="16" width="9.140625" hidden="1" customWidth="1"/>
    <col min="17" max="19" width="1.85546875" style="1" hidden="1" customWidth="1"/>
    <col min="20" max="20" width="3.5703125" style="1" hidden="1" customWidth="1"/>
    <col min="21" max="21" width="1.85546875" style="1" hidden="1" customWidth="1"/>
    <col min="22" max="22" width="3.5703125" style="1" hidden="1" customWidth="1"/>
    <col min="23" max="23" width="13.140625" style="1" hidden="1" customWidth="1"/>
    <col min="24" max="24" width="3.5703125" style="1" hidden="1" customWidth="1"/>
    <col min="25" max="25" width="24.85546875" style="2" hidden="1" customWidth="1"/>
    <col min="26" max="26" width="10" style="1" hidden="1" customWidth="1"/>
    <col min="27" max="27" width="9.28515625" style="1" customWidth="1"/>
    <col min="28" max="30" width="9.28515625" style="1" hidden="1" customWidth="1"/>
    <col min="31" max="31" width="10.7109375" style="1" customWidth="1"/>
    <col min="32" max="33" width="9.140625" style="1"/>
    <col min="34" max="34" width="10.7109375" style="1" customWidth="1"/>
    <col min="35" max="35" width="9.7109375" style="1" bestFit="1" customWidth="1"/>
    <col min="36" max="37" width="21.28515625" style="1" customWidth="1"/>
    <col min="38" max="16384" width="9.140625" style="1"/>
  </cols>
  <sheetData>
    <row r="1" spans="1:37" x14ac:dyDescent="0.2">
      <c r="K1" s="53" t="s">
        <v>85</v>
      </c>
      <c r="L1" s="53"/>
      <c r="M1" s="53"/>
      <c r="N1" s="53"/>
      <c r="O1" s="53"/>
      <c r="Z1" s="53" t="s">
        <v>86</v>
      </c>
      <c r="AA1" s="53"/>
      <c r="AB1" s="53"/>
      <c r="AC1" s="53"/>
      <c r="AD1" s="53"/>
      <c r="AE1" s="53" t="s">
        <v>90</v>
      </c>
      <c r="AF1" s="53"/>
      <c r="AG1" s="53"/>
      <c r="AH1" s="53"/>
    </row>
    <row r="2" spans="1:37" ht="33" customHeight="1" x14ac:dyDescent="0.2">
      <c r="A2" s="21" t="s">
        <v>87</v>
      </c>
      <c r="B2" s="21" t="s">
        <v>81</v>
      </c>
      <c r="C2" s="22" t="s">
        <v>68</v>
      </c>
      <c r="D2" s="22" t="s">
        <v>69</v>
      </c>
      <c r="E2" s="22" t="s">
        <v>70</v>
      </c>
      <c r="F2" s="22" t="s">
        <v>71</v>
      </c>
      <c r="G2" s="22" t="s">
        <v>72</v>
      </c>
      <c r="H2" s="22" t="s">
        <v>73</v>
      </c>
      <c r="I2" s="21" t="s">
        <v>74</v>
      </c>
      <c r="J2" s="21" t="s">
        <v>75</v>
      </c>
      <c r="K2" s="7" t="s">
        <v>76</v>
      </c>
      <c r="L2" s="7" t="s">
        <v>77</v>
      </c>
      <c r="M2" s="7" t="s">
        <v>78</v>
      </c>
      <c r="N2" s="7" t="s">
        <v>79</v>
      </c>
      <c r="O2" s="7" t="s">
        <v>80</v>
      </c>
      <c r="P2" s="1"/>
      <c r="Y2" s="8"/>
      <c r="Z2" s="7" t="s">
        <v>76</v>
      </c>
      <c r="AA2" s="7" t="s">
        <v>77</v>
      </c>
      <c r="AB2" s="7" t="s">
        <v>78</v>
      </c>
      <c r="AC2" s="7" t="s">
        <v>79</v>
      </c>
      <c r="AD2" s="7" t="s">
        <v>80</v>
      </c>
      <c r="AE2" s="7" t="s">
        <v>77</v>
      </c>
      <c r="AF2" s="7" t="s">
        <v>91</v>
      </c>
      <c r="AG2" s="7" t="s">
        <v>92</v>
      </c>
      <c r="AH2" s="7" t="s">
        <v>94</v>
      </c>
      <c r="AJ2" s="32" t="s">
        <v>102</v>
      </c>
      <c r="AK2" s="32" t="s">
        <v>101</v>
      </c>
    </row>
    <row r="3" spans="1:37" x14ac:dyDescent="0.2">
      <c r="A3" s="20" t="s">
        <v>97</v>
      </c>
      <c r="B3" s="25" t="s">
        <v>1</v>
      </c>
      <c r="C3" s="26">
        <v>1</v>
      </c>
      <c r="D3" s="26">
        <v>3</v>
      </c>
      <c r="E3" s="26">
        <v>0</v>
      </c>
      <c r="F3" s="26">
        <v>0</v>
      </c>
      <c r="G3" s="26">
        <v>0</v>
      </c>
      <c r="H3" s="26">
        <v>0</v>
      </c>
      <c r="I3" s="19" t="s">
        <v>0</v>
      </c>
      <c r="J3" s="26">
        <v>0</v>
      </c>
      <c r="K3" s="14">
        <v>19082000</v>
      </c>
      <c r="L3" s="15">
        <v>5204831</v>
      </c>
      <c r="M3" s="15">
        <v>4874609</v>
      </c>
      <c r="N3" s="15">
        <v>5716197</v>
      </c>
      <c r="O3" s="15">
        <v>3286363</v>
      </c>
      <c r="P3" s="16"/>
      <c r="Q3" s="17">
        <v>1</v>
      </c>
      <c r="R3" s="17">
        <v>3</v>
      </c>
      <c r="S3" s="17">
        <v>0</v>
      </c>
      <c r="T3" s="17">
        <v>0</v>
      </c>
      <c r="U3" s="17">
        <v>0</v>
      </c>
      <c r="V3" s="17">
        <v>0</v>
      </c>
      <c r="W3" s="18" t="s">
        <v>0</v>
      </c>
      <c r="X3" s="17">
        <v>0</v>
      </c>
      <c r="Y3" s="19" t="s">
        <v>1</v>
      </c>
      <c r="Z3" s="6">
        <v>19082000</v>
      </c>
      <c r="AA3" s="6">
        <v>4647160</v>
      </c>
      <c r="AB3" s="6">
        <v>4426637</v>
      </c>
      <c r="AC3" s="6">
        <v>6273868</v>
      </c>
      <c r="AD3" s="6">
        <v>3734335</v>
      </c>
      <c r="AE3" s="6">
        <v>4679053.2</v>
      </c>
      <c r="AF3" s="33"/>
      <c r="AG3" s="33"/>
      <c r="AH3" s="20"/>
    </row>
    <row r="4" spans="1:37" ht="22.5" x14ac:dyDescent="0.2">
      <c r="A4" s="35" t="s">
        <v>89</v>
      </c>
      <c r="B4" s="51" t="s">
        <v>3</v>
      </c>
      <c r="C4" s="26">
        <v>1</v>
      </c>
      <c r="D4" s="26">
        <v>3</v>
      </c>
      <c r="E4" s="26">
        <v>2</v>
      </c>
      <c r="F4" s="26">
        <v>0</v>
      </c>
      <c r="G4" s="26">
        <v>1</v>
      </c>
      <c r="H4" s="26">
        <v>0</v>
      </c>
      <c r="I4" s="19" t="s">
        <v>2</v>
      </c>
      <c r="J4" s="26">
        <v>110</v>
      </c>
      <c r="K4" s="37">
        <v>19082000</v>
      </c>
      <c r="L4" s="46">
        <v>5204831</v>
      </c>
      <c r="M4" s="37">
        <v>4874609</v>
      </c>
      <c r="N4" s="37">
        <v>5716197</v>
      </c>
      <c r="O4" s="37">
        <v>3286363</v>
      </c>
      <c r="P4" s="35"/>
      <c r="Q4" s="38">
        <v>1</v>
      </c>
      <c r="R4" s="38">
        <v>3</v>
      </c>
      <c r="S4" s="38">
        <v>2</v>
      </c>
      <c r="T4" s="38">
        <v>0</v>
      </c>
      <c r="U4" s="38">
        <v>1</v>
      </c>
      <c r="V4" s="38">
        <v>0</v>
      </c>
      <c r="W4" s="39" t="s">
        <v>2</v>
      </c>
      <c r="X4" s="38">
        <v>110</v>
      </c>
      <c r="Y4" s="36" t="s">
        <v>3</v>
      </c>
      <c r="Z4" s="40">
        <v>19082000</v>
      </c>
      <c r="AA4" s="47">
        <v>4647160</v>
      </c>
      <c r="AB4" s="40">
        <v>4426637</v>
      </c>
      <c r="AC4" s="40">
        <v>6273868</v>
      </c>
      <c r="AD4" s="40">
        <v>3734335</v>
      </c>
      <c r="AE4" s="47">
        <v>4679053.2</v>
      </c>
      <c r="AF4" s="48">
        <f>AE4/L4</f>
        <v>0.89898273354120439</v>
      </c>
      <c r="AG4" s="49">
        <f>AE4/AA4</f>
        <v>1.0068629442498214</v>
      </c>
      <c r="AH4" s="30">
        <v>4130319</v>
      </c>
      <c r="AI4" s="4">
        <f>AH4-AE4</f>
        <v>-548734.20000000019</v>
      </c>
    </row>
    <row r="5" spans="1:37" ht="33.75" hidden="1" x14ac:dyDescent="0.2">
      <c r="A5" s="35"/>
      <c r="B5" s="51" t="s">
        <v>5</v>
      </c>
      <c r="C5" s="26">
        <v>1</v>
      </c>
      <c r="D5" s="26">
        <v>3</v>
      </c>
      <c r="E5" s="26">
        <v>2</v>
      </c>
      <c r="F5" s="26">
        <v>10</v>
      </c>
      <c r="G5" s="26">
        <v>1</v>
      </c>
      <c r="H5" s="26">
        <v>0</v>
      </c>
      <c r="I5" s="19" t="s">
        <v>4</v>
      </c>
      <c r="J5" s="26">
        <v>110</v>
      </c>
      <c r="K5" s="37">
        <v>700</v>
      </c>
      <c r="L5" s="37">
        <v>93</v>
      </c>
      <c r="M5" s="37">
        <v>244</v>
      </c>
      <c r="N5" s="37">
        <v>331</v>
      </c>
      <c r="O5" s="37">
        <v>32</v>
      </c>
      <c r="P5" s="35"/>
      <c r="Q5" s="38">
        <v>1</v>
      </c>
      <c r="R5" s="38">
        <v>3</v>
      </c>
      <c r="S5" s="38">
        <v>2</v>
      </c>
      <c r="T5" s="38">
        <v>10</v>
      </c>
      <c r="U5" s="38">
        <v>1</v>
      </c>
      <c r="V5" s="38">
        <v>0</v>
      </c>
      <c r="W5" s="39" t="s">
        <v>4</v>
      </c>
      <c r="X5" s="38">
        <v>110</v>
      </c>
      <c r="Y5" s="36" t="s">
        <v>5</v>
      </c>
      <c r="Z5" s="40">
        <v>700</v>
      </c>
      <c r="AA5" s="40">
        <v>93</v>
      </c>
      <c r="AB5" s="40">
        <v>244</v>
      </c>
      <c r="AC5" s="40">
        <v>331</v>
      </c>
      <c r="AD5" s="40">
        <v>32</v>
      </c>
      <c r="AE5" s="35"/>
      <c r="AF5" s="50"/>
      <c r="AG5" s="50"/>
      <c r="AH5" s="3"/>
    </row>
    <row r="6" spans="1:37" ht="33.75" x14ac:dyDescent="0.2">
      <c r="A6" s="35" t="s">
        <v>89</v>
      </c>
      <c r="B6" s="51" t="s">
        <v>7</v>
      </c>
      <c r="C6" s="26">
        <v>1</v>
      </c>
      <c r="D6" s="26">
        <v>3</v>
      </c>
      <c r="E6" s="26">
        <v>2</v>
      </c>
      <c r="F6" s="26">
        <v>11</v>
      </c>
      <c r="G6" s="26">
        <v>1</v>
      </c>
      <c r="H6" s="26">
        <v>0</v>
      </c>
      <c r="I6" s="19" t="s">
        <v>6</v>
      </c>
      <c r="J6" s="26">
        <v>110</v>
      </c>
      <c r="K6" s="37">
        <v>700</v>
      </c>
      <c r="L6" s="37">
        <v>93</v>
      </c>
      <c r="M6" s="37">
        <v>244</v>
      </c>
      <c r="N6" s="37">
        <v>331</v>
      </c>
      <c r="O6" s="37">
        <v>32</v>
      </c>
      <c r="P6" s="35"/>
      <c r="Q6" s="38">
        <v>1</v>
      </c>
      <c r="R6" s="38">
        <v>3</v>
      </c>
      <c r="S6" s="38">
        <v>2</v>
      </c>
      <c r="T6" s="38">
        <v>11</v>
      </c>
      <c r="U6" s="38">
        <v>1</v>
      </c>
      <c r="V6" s="38">
        <v>0</v>
      </c>
      <c r="W6" s="39" t="s">
        <v>6</v>
      </c>
      <c r="X6" s="38">
        <v>110</v>
      </c>
      <c r="Y6" s="36" t="s">
        <v>7</v>
      </c>
      <c r="Z6" s="40">
        <v>700</v>
      </c>
      <c r="AA6" s="40">
        <v>93</v>
      </c>
      <c r="AB6" s="40">
        <v>244</v>
      </c>
      <c r="AC6" s="40">
        <v>331</v>
      </c>
      <c r="AD6" s="40">
        <v>32</v>
      </c>
      <c r="AE6" s="41">
        <v>-49.97289</v>
      </c>
      <c r="AF6" s="42">
        <f>AE6/L6</f>
        <v>-0.53734290322580647</v>
      </c>
      <c r="AG6" s="42">
        <f>AE6/AA6</f>
        <v>-0.53734290322580647</v>
      </c>
      <c r="AH6" s="31">
        <v>-50</v>
      </c>
      <c r="AJ6" s="1">
        <v>50</v>
      </c>
      <c r="AK6" s="1">
        <v>50</v>
      </c>
    </row>
    <row r="7" spans="1:37" hidden="1" x14ac:dyDescent="0.2">
      <c r="A7" s="35"/>
      <c r="B7" s="51" t="s">
        <v>9</v>
      </c>
      <c r="C7" s="26">
        <v>1</v>
      </c>
      <c r="D7" s="26">
        <v>3</v>
      </c>
      <c r="E7" s="26">
        <v>2</v>
      </c>
      <c r="F7" s="26">
        <v>11</v>
      </c>
      <c r="G7" s="26">
        <v>1</v>
      </c>
      <c r="H7" s="26">
        <v>100</v>
      </c>
      <c r="I7" s="19" t="s">
        <v>8</v>
      </c>
      <c r="J7" s="26">
        <v>110</v>
      </c>
      <c r="K7" s="37">
        <v>700</v>
      </c>
      <c r="L7" s="37">
        <v>93</v>
      </c>
      <c r="M7" s="37">
        <v>244</v>
      </c>
      <c r="N7" s="37">
        <v>331</v>
      </c>
      <c r="O7" s="37">
        <v>32</v>
      </c>
      <c r="P7" s="35"/>
      <c r="Q7" s="38">
        <v>1</v>
      </c>
      <c r="R7" s="38">
        <v>3</v>
      </c>
      <c r="S7" s="38">
        <v>2</v>
      </c>
      <c r="T7" s="38">
        <v>11</v>
      </c>
      <c r="U7" s="38">
        <v>1</v>
      </c>
      <c r="V7" s="38">
        <v>100</v>
      </c>
      <c r="W7" s="39" t="s">
        <v>8</v>
      </c>
      <c r="X7" s="38">
        <v>110</v>
      </c>
      <c r="Y7" s="36" t="s">
        <v>9</v>
      </c>
      <c r="Z7" s="40">
        <v>700</v>
      </c>
      <c r="AA7" s="40">
        <v>93</v>
      </c>
      <c r="AB7" s="40">
        <v>244</v>
      </c>
      <c r="AC7" s="40">
        <v>331</v>
      </c>
      <c r="AD7" s="40">
        <v>32</v>
      </c>
      <c r="AE7" s="43"/>
      <c r="AF7" s="42"/>
      <c r="AG7" s="42"/>
      <c r="AH7" s="3"/>
    </row>
    <row r="8" spans="1:37" ht="22.5" x14ac:dyDescent="0.2">
      <c r="A8" s="35" t="s">
        <v>89</v>
      </c>
      <c r="B8" s="51" t="s">
        <v>11</v>
      </c>
      <c r="C8" s="26">
        <v>1</v>
      </c>
      <c r="D8" s="26">
        <v>3</v>
      </c>
      <c r="E8" s="26">
        <v>2</v>
      </c>
      <c r="F8" s="26">
        <v>20</v>
      </c>
      <c r="G8" s="26">
        <v>1</v>
      </c>
      <c r="H8" s="26">
        <v>0</v>
      </c>
      <c r="I8" s="19" t="s">
        <v>10</v>
      </c>
      <c r="J8" s="26">
        <v>110</v>
      </c>
      <c r="K8" s="37">
        <v>8000</v>
      </c>
      <c r="L8" s="37">
        <v>1165</v>
      </c>
      <c r="M8" s="37">
        <v>3409</v>
      </c>
      <c r="N8" s="37">
        <v>1690</v>
      </c>
      <c r="O8" s="37">
        <v>1736</v>
      </c>
      <c r="P8" s="35"/>
      <c r="Q8" s="38">
        <v>1</v>
      </c>
      <c r="R8" s="38">
        <v>3</v>
      </c>
      <c r="S8" s="38">
        <v>2</v>
      </c>
      <c r="T8" s="38">
        <v>20</v>
      </c>
      <c r="U8" s="38">
        <v>1</v>
      </c>
      <c r="V8" s="38">
        <v>0</v>
      </c>
      <c r="W8" s="39" t="s">
        <v>10</v>
      </c>
      <c r="X8" s="38">
        <v>110</v>
      </c>
      <c r="Y8" s="36" t="s">
        <v>11</v>
      </c>
      <c r="Z8" s="40">
        <v>8000</v>
      </c>
      <c r="AA8" s="40">
        <v>1165</v>
      </c>
      <c r="AB8" s="40">
        <v>3409</v>
      </c>
      <c r="AC8" s="40">
        <v>1690</v>
      </c>
      <c r="AD8" s="40">
        <v>1736</v>
      </c>
      <c r="AE8" s="41">
        <v>7252.0548900000003</v>
      </c>
      <c r="AF8" s="42">
        <f>AE8/L8</f>
        <v>6.2249398197424899</v>
      </c>
      <c r="AG8" s="42">
        <f>AE8/AA8</f>
        <v>6.2249398197424899</v>
      </c>
      <c r="AH8" s="31">
        <v>7252</v>
      </c>
      <c r="AJ8" s="1">
        <v>50</v>
      </c>
      <c r="AK8" s="1">
        <v>50</v>
      </c>
    </row>
    <row r="9" spans="1:37" hidden="1" x14ac:dyDescent="0.2">
      <c r="A9" s="20"/>
      <c r="B9" s="28" t="s">
        <v>9</v>
      </c>
      <c r="C9" s="26">
        <v>1</v>
      </c>
      <c r="D9" s="26">
        <v>3</v>
      </c>
      <c r="E9" s="26">
        <v>2</v>
      </c>
      <c r="F9" s="26">
        <v>20</v>
      </c>
      <c r="G9" s="26">
        <v>1</v>
      </c>
      <c r="H9" s="26">
        <v>100</v>
      </c>
      <c r="I9" s="19" t="s">
        <v>12</v>
      </c>
      <c r="J9" s="26">
        <v>110</v>
      </c>
      <c r="K9" s="15">
        <v>8000</v>
      </c>
      <c r="L9" s="15">
        <v>1165</v>
      </c>
      <c r="M9" s="15">
        <v>3409</v>
      </c>
      <c r="N9" s="15">
        <v>1690</v>
      </c>
      <c r="O9" s="15">
        <v>1736</v>
      </c>
      <c r="P9" s="20"/>
      <c r="Q9" s="17">
        <v>1</v>
      </c>
      <c r="R9" s="17">
        <v>3</v>
      </c>
      <c r="S9" s="17">
        <v>2</v>
      </c>
      <c r="T9" s="17">
        <v>20</v>
      </c>
      <c r="U9" s="17">
        <v>1</v>
      </c>
      <c r="V9" s="17">
        <v>100</v>
      </c>
      <c r="W9" s="18" t="s">
        <v>12</v>
      </c>
      <c r="X9" s="17">
        <v>110</v>
      </c>
      <c r="Y9" s="19" t="s">
        <v>9</v>
      </c>
      <c r="Z9" s="6">
        <v>8000</v>
      </c>
      <c r="AA9" s="6">
        <v>1165</v>
      </c>
      <c r="AB9" s="6">
        <v>3409</v>
      </c>
      <c r="AC9" s="6">
        <v>1690</v>
      </c>
      <c r="AD9" s="6">
        <v>1736</v>
      </c>
      <c r="AE9" s="5"/>
      <c r="AF9" s="34"/>
      <c r="AG9" s="34"/>
      <c r="AH9" s="3"/>
    </row>
    <row r="10" spans="1:37" ht="22.5" hidden="1" x14ac:dyDescent="0.2">
      <c r="A10" s="20"/>
      <c r="B10" s="52" t="s">
        <v>14</v>
      </c>
      <c r="C10" s="26">
        <v>1</v>
      </c>
      <c r="D10" s="26">
        <v>3</v>
      </c>
      <c r="E10" s="26">
        <v>2</v>
      </c>
      <c r="F10" s="26">
        <v>40</v>
      </c>
      <c r="G10" s="26">
        <v>1</v>
      </c>
      <c r="H10" s="26">
        <v>0</v>
      </c>
      <c r="I10" s="19" t="s">
        <v>13</v>
      </c>
      <c r="J10" s="26">
        <v>110</v>
      </c>
      <c r="K10" s="15">
        <v>1219502</v>
      </c>
      <c r="L10" s="15">
        <v>360968</v>
      </c>
      <c r="M10" s="15">
        <v>310492</v>
      </c>
      <c r="N10" s="15">
        <v>354414</v>
      </c>
      <c r="O10" s="15">
        <v>193628</v>
      </c>
      <c r="P10" s="20"/>
      <c r="Q10" s="17">
        <v>1</v>
      </c>
      <c r="R10" s="17">
        <v>3</v>
      </c>
      <c r="S10" s="17">
        <v>2</v>
      </c>
      <c r="T10" s="17">
        <v>40</v>
      </c>
      <c r="U10" s="17">
        <v>1</v>
      </c>
      <c r="V10" s="17">
        <v>0</v>
      </c>
      <c r="W10" s="18" t="s">
        <v>13</v>
      </c>
      <c r="X10" s="17">
        <v>110</v>
      </c>
      <c r="Y10" s="19" t="s">
        <v>14</v>
      </c>
      <c r="Z10" s="6">
        <v>1219502</v>
      </c>
      <c r="AA10" s="6">
        <v>0</v>
      </c>
      <c r="AB10" s="6">
        <v>0</v>
      </c>
      <c r="AC10" s="6">
        <v>715382</v>
      </c>
      <c r="AD10" s="6">
        <v>504120</v>
      </c>
      <c r="AE10" s="5"/>
      <c r="AF10" s="34"/>
      <c r="AG10" s="34"/>
      <c r="AH10" s="3"/>
    </row>
    <row r="11" spans="1:37" ht="22.5" x14ac:dyDescent="0.2">
      <c r="A11" s="20" t="s">
        <v>88</v>
      </c>
      <c r="B11" s="28" t="s">
        <v>16</v>
      </c>
      <c r="C11" s="26">
        <v>1</v>
      </c>
      <c r="D11" s="26">
        <v>3</v>
      </c>
      <c r="E11" s="26">
        <v>2</v>
      </c>
      <c r="F11" s="26">
        <v>41</v>
      </c>
      <c r="G11" s="26">
        <v>1</v>
      </c>
      <c r="H11" s="26">
        <v>0</v>
      </c>
      <c r="I11" s="19" t="s">
        <v>15</v>
      </c>
      <c r="J11" s="26">
        <v>110</v>
      </c>
      <c r="K11" s="15">
        <v>1020882</v>
      </c>
      <c r="L11" s="15">
        <v>309327</v>
      </c>
      <c r="M11" s="15">
        <v>257262</v>
      </c>
      <c r="N11" s="15">
        <v>309327</v>
      </c>
      <c r="O11" s="15">
        <v>144966</v>
      </c>
      <c r="P11" s="20"/>
      <c r="Q11" s="17">
        <v>1</v>
      </c>
      <c r="R11" s="17">
        <v>3</v>
      </c>
      <c r="S11" s="17">
        <v>2</v>
      </c>
      <c r="T11" s="17">
        <v>41</v>
      </c>
      <c r="U11" s="17">
        <v>1</v>
      </c>
      <c r="V11" s="17">
        <v>0</v>
      </c>
      <c r="W11" s="18" t="s">
        <v>15</v>
      </c>
      <c r="X11" s="17">
        <v>110</v>
      </c>
      <c r="Y11" s="19" t="s">
        <v>16</v>
      </c>
      <c r="Z11" s="6">
        <v>1020882</v>
      </c>
      <c r="AA11" s="6">
        <v>0</v>
      </c>
      <c r="AB11" s="6">
        <v>0</v>
      </c>
      <c r="AC11" s="6">
        <v>618654</v>
      </c>
      <c r="AD11" s="6">
        <v>402228</v>
      </c>
      <c r="AE11" s="6">
        <v>0</v>
      </c>
      <c r="AF11" s="34" t="s">
        <v>93</v>
      </c>
      <c r="AG11" s="34" t="s">
        <v>93</v>
      </c>
      <c r="AH11" s="3">
        <v>1558772</v>
      </c>
      <c r="AJ11" s="54" t="s">
        <v>99</v>
      </c>
      <c r="AK11" s="54" t="s">
        <v>100</v>
      </c>
    </row>
    <row r="12" spans="1:37" ht="12.75" hidden="1" customHeight="1" x14ac:dyDescent="0.2">
      <c r="A12" s="20"/>
      <c r="B12" s="28" t="s">
        <v>18</v>
      </c>
      <c r="C12" s="26">
        <v>1</v>
      </c>
      <c r="D12" s="26">
        <v>3</v>
      </c>
      <c r="E12" s="26">
        <v>2</v>
      </c>
      <c r="F12" s="26">
        <v>41</v>
      </c>
      <c r="G12" s="26">
        <v>1</v>
      </c>
      <c r="H12" s="26">
        <v>200</v>
      </c>
      <c r="I12" s="19" t="s">
        <v>17</v>
      </c>
      <c r="J12" s="26">
        <v>110</v>
      </c>
      <c r="K12" s="15">
        <v>1020882</v>
      </c>
      <c r="L12" s="15">
        <v>309327</v>
      </c>
      <c r="M12" s="15">
        <v>257262</v>
      </c>
      <c r="N12" s="15">
        <v>309327</v>
      </c>
      <c r="O12" s="15">
        <v>144966</v>
      </c>
      <c r="P12" s="20"/>
      <c r="Q12" s="17">
        <v>1</v>
      </c>
      <c r="R12" s="17">
        <v>3</v>
      </c>
      <c r="S12" s="17">
        <v>2</v>
      </c>
      <c r="T12" s="17">
        <v>41</v>
      </c>
      <c r="U12" s="17">
        <v>1</v>
      </c>
      <c r="V12" s="17">
        <v>200</v>
      </c>
      <c r="W12" s="18" t="s">
        <v>17</v>
      </c>
      <c r="X12" s="17">
        <v>110</v>
      </c>
      <c r="Y12" s="19" t="s">
        <v>18</v>
      </c>
      <c r="Z12" s="6">
        <v>1020882</v>
      </c>
      <c r="AA12" s="6">
        <v>0</v>
      </c>
      <c r="AB12" s="6">
        <v>0</v>
      </c>
      <c r="AC12" s="6">
        <v>618654</v>
      </c>
      <c r="AD12" s="6">
        <v>402228</v>
      </c>
      <c r="AE12" s="5"/>
      <c r="AF12" s="34"/>
      <c r="AG12" s="34" t="s">
        <v>93</v>
      </c>
      <c r="AH12" s="3"/>
      <c r="AJ12" s="55"/>
      <c r="AK12" s="55"/>
    </row>
    <row r="13" spans="1:37" ht="22.5" hidden="1" customHeight="1" x14ac:dyDescent="0.2">
      <c r="A13" s="20"/>
      <c r="B13" s="28" t="s">
        <v>20</v>
      </c>
      <c r="C13" s="26">
        <v>1</v>
      </c>
      <c r="D13" s="26">
        <v>3</v>
      </c>
      <c r="E13" s="26">
        <v>2</v>
      </c>
      <c r="F13" s="26">
        <v>41</v>
      </c>
      <c r="G13" s="26">
        <v>1</v>
      </c>
      <c r="H13" s="26">
        <v>250</v>
      </c>
      <c r="I13" s="19" t="s">
        <v>19</v>
      </c>
      <c r="J13" s="26">
        <v>110</v>
      </c>
      <c r="K13" s="15">
        <v>1020882</v>
      </c>
      <c r="L13" s="15">
        <v>309327</v>
      </c>
      <c r="M13" s="15">
        <v>257262</v>
      </c>
      <c r="N13" s="15">
        <v>309327</v>
      </c>
      <c r="O13" s="15">
        <v>144966</v>
      </c>
      <c r="P13" s="20"/>
      <c r="Q13" s="17">
        <v>1</v>
      </c>
      <c r="R13" s="17">
        <v>3</v>
      </c>
      <c r="S13" s="17">
        <v>2</v>
      </c>
      <c r="T13" s="17">
        <v>41</v>
      </c>
      <c r="U13" s="17">
        <v>1</v>
      </c>
      <c r="V13" s="17">
        <v>250</v>
      </c>
      <c r="W13" s="18" t="s">
        <v>19</v>
      </c>
      <c r="X13" s="17">
        <v>110</v>
      </c>
      <c r="Y13" s="19" t="s">
        <v>20</v>
      </c>
      <c r="Z13" s="6">
        <v>1020882</v>
      </c>
      <c r="AA13" s="6">
        <v>0</v>
      </c>
      <c r="AB13" s="6">
        <v>0</v>
      </c>
      <c r="AC13" s="6">
        <v>618654</v>
      </c>
      <c r="AD13" s="6">
        <v>402228</v>
      </c>
      <c r="AE13" s="5"/>
      <c r="AF13" s="34"/>
      <c r="AG13" s="34" t="s">
        <v>93</v>
      </c>
      <c r="AH13" s="3"/>
      <c r="AJ13" s="55"/>
      <c r="AK13" s="55"/>
    </row>
    <row r="14" spans="1:37" ht="22.5" x14ac:dyDescent="0.2">
      <c r="A14" s="20" t="s">
        <v>88</v>
      </c>
      <c r="B14" s="28" t="s">
        <v>22</v>
      </c>
      <c r="C14" s="26">
        <v>1</v>
      </c>
      <c r="D14" s="26">
        <v>3</v>
      </c>
      <c r="E14" s="26">
        <v>2</v>
      </c>
      <c r="F14" s="26">
        <v>42</v>
      </c>
      <c r="G14" s="26">
        <v>1</v>
      </c>
      <c r="H14" s="26">
        <v>0</v>
      </c>
      <c r="I14" s="19" t="s">
        <v>21</v>
      </c>
      <c r="J14" s="26">
        <v>110</v>
      </c>
      <c r="K14" s="15">
        <v>198620</v>
      </c>
      <c r="L14" s="15">
        <v>51641</v>
      </c>
      <c r="M14" s="15">
        <v>53230</v>
      </c>
      <c r="N14" s="15">
        <v>45087</v>
      </c>
      <c r="O14" s="15">
        <v>48662</v>
      </c>
      <c r="P14" s="20"/>
      <c r="Q14" s="17">
        <v>1</v>
      </c>
      <c r="R14" s="17">
        <v>3</v>
      </c>
      <c r="S14" s="17">
        <v>2</v>
      </c>
      <c r="T14" s="17">
        <v>42</v>
      </c>
      <c r="U14" s="17">
        <v>1</v>
      </c>
      <c r="V14" s="17">
        <v>0</v>
      </c>
      <c r="W14" s="18" t="s">
        <v>21</v>
      </c>
      <c r="X14" s="17">
        <v>110</v>
      </c>
      <c r="Y14" s="19" t="s">
        <v>22</v>
      </c>
      <c r="Z14" s="6">
        <v>198620</v>
      </c>
      <c r="AA14" s="6">
        <v>0</v>
      </c>
      <c r="AB14" s="6">
        <v>0</v>
      </c>
      <c r="AC14" s="6">
        <v>96728</v>
      </c>
      <c r="AD14" s="6">
        <v>101892</v>
      </c>
      <c r="AE14" s="6">
        <v>0</v>
      </c>
      <c r="AF14" s="34" t="s">
        <v>93</v>
      </c>
      <c r="AG14" s="34" t="s">
        <v>93</v>
      </c>
      <c r="AH14" s="3">
        <v>9830</v>
      </c>
      <c r="AJ14" s="55"/>
      <c r="AK14" s="55"/>
    </row>
    <row r="15" spans="1:37" ht="12.75" hidden="1" customHeight="1" x14ac:dyDescent="0.2">
      <c r="A15" s="20"/>
      <c r="B15" s="28" t="s">
        <v>18</v>
      </c>
      <c r="C15" s="26">
        <v>1</v>
      </c>
      <c r="D15" s="26">
        <v>3</v>
      </c>
      <c r="E15" s="26">
        <v>2</v>
      </c>
      <c r="F15" s="26">
        <v>42</v>
      </c>
      <c r="G15" s="26">
        <v>1</v>
      </c>
      <c r="H15" s="26">
        <v>200</v>
      </c>
      <c r="I15" s="19" t="s">
        <v>23</v>
      </c>
      <c r="J15" s="26">
        <v>110</v>
      </c>
      <c r="K15" s="15">
        <v>198620</v>
      </c>
      <c r="L15" s="15">
        <v>51641</v>
      </c>
      <c r="M15" s="15">
        <v>53230</v>
      </c>
      <c r="N15" s="15">
        <v>45087</v>
      </c>
      <c r="O15" s="15">
        <v>48662</v>
      </c>
      <c r="P15" s="20"/>
      <c r="Q15" s="17">
        <v>1</v>
      </c>
      <c r="R15" s="17">
        <v>3</v>
      </c>
      <c r="S15" s="17">
        <v>2</v>
      </c>
      <c r="T15" s="17">
        <v>42</v>
      </c>
      <c r="U15" s="17">
        <v>1</v>
      </c>
      <c r="V15" s="17">
        <v>200</v>
      </c>
      <c r="W15" s="18" t="s">
        <v>23</v>
      </c>
      <c r="X15" s="17">
        <v>110</v>
      </c>
      <c r="Y15" s="19" t="s">
        <v>18</v>
      </c>
      <c r="Z15" s="6">
        <v>198620</v>
      </c>
      <c r="AA15" s="6">
        <v>0</v>
      </c>
      <c r="AB15" s="6">
        <v>0</v>
      </c>
      <c r="AC15" s="6">
        <v>96728</v>
      </c>
      <c r="AD15" s="6">
        <v>101892</v>
      </c>
      <c r="AE15" s="5"/>
      <c r="AF15" s="34"/>
      <c r="AG15" s="34" t="s">
        <v>93</v>
      </c>
      <c r="AH15" s="3"/>
      <c r="AJ15" s="55"/>
      <c r="AK15" s="55"/>
    </row>
    <row r="16" spans="1:37" ht="22.5" hidden="1" customHeight="1" x14ac:dyDescent="0.2">
      <c r="A16" s="20"/>
      <c r="B16" s="28" t="s">
        <v>20</v>
      </c>
      <c r="C16" s="26">
        <v>1</v>
      </c>
      <c r="D16" s="26">
        <v>3</v>
      </c>
      <c r="E16" s="26">
        <v>2</v>
      </c>
      <c r="F16" s="26">
        <v>42</v>
      </c>
      <c r="G16" s="26">
        <v>1</v>
      </c>
      <c r="H16" s="26">
        <v>250</v>
      </c>
      <c r="I16" s="19" t="s">
        <v>24</v>
      </c>
      <c r="J16" s="26">
        <v>110</v>
      </c>
      <c r="K16" s="15">
        <v>198620</v>
      </c>
      <c r="L16" s="15">
        <v>51641</v>
      </c>
      <c r="M16" s="15">
        <v>53230</v>
      </c>
      <c r="N16" s="15">
        <v>45087</v>
      </c>
      <c r="O16" s="15">
        <v>48662</v>
      </c>
      <c r="P16" s="20"/>
      <c r="Q16" s="17">
        <v>1</v>
      </c>
      <c r="R16" s="17">
        <v>3</v>
      </c>
      <c r="S16" s="17">
        <v>2</v>
      </c>
      <c r="T16" s="17">
        <v>42</v>
      </c>
      <c r="U16" s="17">
        <v>1</v>
      </c>
      <c r="V16" s="17">
        <v>250</v>
      </c>
      <c r="W16" s="18" t="s">
        <v>24</v>
      </c>
      <c r="X16" s="17">
        <v>110</v>
      </c>
      <c r="Y16" s="19" t="s">
        <v>20</v>
      </c>
      <c r="Z16" s="6">
        <v>198620</v>
      </c>
      <c r="AA16" s="6">
        <v>0</v>
      </c>
      <c r="AB16" s="6">
        <v>0</v>
      </c>
      <c r="AC16" s="6">
        <v>96728</v>
      </c>
      <c r="AD16" s="6">
        <v>101892</v>
      </c>
      <c r="AE16" s="5"/>
      <c r="AF16" s="34"/>
      <c r="AG16" s="34" t="s">
        <v>93</v>
      </c>
      <c r="AH16" s="3"/>
      <c r="AJ16" s="55"/>
      <c r="AK16" s="55"/>
    </row>
    <row r="17" spans="1:37" ht="22.5" x14ac:dyDescent="0.2">
      <c r="A17" s="20" t="s">
        <v>88</v>
      </c>
      <c r="B17" s="28" t="s">
        <v>26</v>
      </c>
      <c r="C17" s="26">
        <v>1</v>
      </c>
      <c r="D17" s="26">
        <v>3</v>
      </c>
      <c r="E17" s="26">
        <v>2</v>
      </c>
      <c r="F17" s="26">
        <v>70</v>
      </c>
      <c r="G17" s="26">
        <v>1</v>
      </c>
      <c r="H17" s="26">
        <v>0</v>
      </c>
      <c r="I17" s="19" t="s">
        <v>25</v>
      </c>
      <c r="J17" s="26">
        <v>110</v>
      </c>
      <c r="K17" s="15">
        <v>544188</v>
      </c>
      <c r="L17" s="15">
        <v>174684</v>
      </c>
      <c r="M17" s="15">
        <v>127340</v>
      </c>
      <c r="N17" s="15">
        <v>127884</v>
      </c>
      <c r="O17" s="15">
        <v>114280</v>
      </c>
      <c r="P17" s="20"/>
      <c r="Q17" s="17">
        <v>1</v>
      </c>
      <c r="R17" s="17">
        <v>3</v>
      </c>
      <c r="S17" s="17">
        <v>2</v>
      </c>
      <c r="T17" s="17">
        <v>70</v>
      </c>
      <c r="U17" s="17">
        <v>1</v>
      </c>
      <c r="V17" s="17">
        <v>0</v>
      </c>
      <c r="W17" s="18" t="s">
        <v>25</v>
      </c>
      <c r="X17" s="17">
        <v>110</v>
      </c>
      <c r="Y17" s="19" t="s">
        <v>26</v>
      </c>
      <c r="Z17" s="6">
        <v>544188</v>
      </c>
      <c r="AA17" s="6">
        <v>0</v>
      </c>
      <c r="AB17" s="6">
        <v>0</v>
      </c>
      <c r="AC17" s="6">
        <v>302568</v>
      </c>
      <c r="AD17" s="6">
        <v>241620</v>
      </c>
      <c r="AE17" s="6">
        <v>0</v>
      </c>
      <c r="AF17" s="34" t="s">
        <v>93</v>
      </c>
      <c r="AG17" s="34" t="s">
        <v>93</v>
      </c>
      <c r="AH17" s="3">
        <v>479573</v>
      </c>
      <c r="AJ17" s="55"/>
      <c r="AK17" s="55"/>
    </row>
    <row r="18" spans="1:37" ht="12.75" hidden="1" customHeight="1" x14ac:dyDescent="0.2">
      <c r="A18" s="20"/>
      <c r="B18" s="28" t="s">
        <v>18</v>
      </c>
      <c r="C18" s="26">
        <v>1</v>
      </c>
      <c r="D18" s="26">
        <v>3</v>
      </c>
      <c r="E18" s="26">
        <v>2</v>
      </c>
      <c r="F18" s="26">
        <v>70</v>
      </c>
      <c r="G18" s="26">
        <v>1</v>
      </c>
      <c r="H18" s="26">
        <v>200</v>
      </c>
      <c r="I18" s="19" t="s">
        <v>27</v>
      </c>
      <c r="J18" s="26">
        <v>110</v>
      </c>
      <c r="K18" s="15">
        <v>544188</v>
      </c>
      <c r="L18" s="15">
        <v>174684</v>
      </c>
      <c r="M18" s="15">
        <v>127340</v>
      </c>
      <c r="N18" s="15">
        <v>127884</v>
      </c>
      <c r="O18" s="15">
        <v>114280</v>
      </c>
      <c r="P18" s="20"/>
      <c r="Q18" s="17">
        <v>1</v>
      </c>
      <c r="R18" s="17">
        <v>3</v>
      </c>
      <c r="S18" s="17">
        <v>2</v>
      </c>
      <c r="T18" s="17">
        <v>70</v>
      </c>
      <c r="U18" s="17">
        <v>1</v>
      </c>
      <c r="V18" s="17">
        <v>200</v>
      </c>
      <c r="W18" s="18" t="s">
        <v>27</v>
      </c>
      <c r="X18" s="17">
        <v>110</v>
      </c>
      <c r="Y18" s="19" t="s">
        <v>18</v>
      </c>
      <c r="Z18" s="6">
        <v>544188</v>
      </c>
      <c r="AA18" s="6">
        <v>0</v>
      </c>
      <c r="AB18" s="6">
        <v>0</v>
      </c>
      <c r="AC18" s="6">
        <v>302568</v>
      </c>
      <c r="AD18" s="6">
        <v>241620</v>
      </c>
      <c r="AE18" s="5"/>
      <c r="AF18" s="34"/>
      <c r="AG18" s="34" t="s">
        <v>93</v>
      </c>
      <c r="AH18" s="3"/>
      <c r="AJ18" s="55"/>
      <c r="AK18" s="55"/>
    </row>
    <row r="19" spans="1:37" ht="22.5" hidden="1" customHeight="1" x14ac:dyDescent="0.2">
      <c r="A19" s="20"/>
      <c r="B19" s="28" t="s">
        <v>20</v>
      </c>
      <c r="C19" s="26">
        <v>1</v>
      </c>
      <c r="D19" s="26">
        <v>3</v>
      </c>
      <c r="E19" s="26">
        <v>2</v>
      </c>
      <c r="F19" s="26">
        <v>70</v>
      </c>
      <c r="G19" s="26">
        <v>1</v>
      </c>
      <c r="H19" s="26">
        <v>250</v>
      </c>
      <c r="I19" s="19" t="s">
        <v>28</v>
      </c>
      <c r="J19" s="26">
        <v>110</v>
      </c>
      <c r="K19" s="15">
        <v>544188</v>
      </c>
      <c r="L19" s="15">
        <v>174684</v>
      </c>
      <c r="M19" s="15">
        <v>127340</v>
      </c>
      <c r="N19" s="15">
        <v>127884</v>
      </c>
      <c r="O19" s="15">
        <v>114280</v>
      </c>
      <c r="P19" s="20"/>
      <c r="Q19" s="17">
        <v>1</v>
      </c>
      <c r="R19" s="17">
        <v>3</v>
      </c>
      <c r="S19" s="17">
        <v>2</v>
      </c>
      <c r="T19" s="17">
        <v>70</v>
      </c>
      <c r="U19" s="17">
        <v>1</v>
      </c>
      <c r="V19" s="17">
        <v>250</v>
      </c>
      <c r="W19" s="18" t="s">
        <v>28</v>
      </c>
      <c r="X19" s="17">
        <v>110</v>
      </c>
      <c r="Y19" s="19" t="s">
        <v>20</v>
      </c>
      <c r="Z19" s="6">
        <v>544188</v>
      </c>
      <c r="AA19" s="6">
        <v>0</v>
      </c>
      <c r="AB19" s="6">
        <v>0</v>
      </c>
      <c r="AC19" s="6">
        <v>302568</v>
      </c>
      <c r="AD19" s="6">
        <v>241620</v>
      </c>
      <c r="AE19" s="5"/>
      <c r="AF19" s="34"/>
      <c r="AG19" s="34" t="s">
        <v>93</v>
      </c>
      <c r="AH19" s="3"/>
      <c r="AJ19" s="55"/>
      <c r="AK19" s="55"/>
    </row>
    <row r="20" spans="1:37" ht="33.75" x14ac:dyDescent="0.2">
      <c r="A20" s="20" t="s">
        <v>88</v>
      </c>
      <c r="B20" s="28" t="s">
        <v>30</v>
      </c>
      <c r="C20" s="26">
        <v>1</v>
      </c>
      <c r="D20" s="26">
        <v>3</v>
      </c>
      <c r="E20" s="26">
        <v>2</v>
      </c>
      <c r="F20" s="26">
        <v>80</v>
      </c>
      <c r="G20" s="26">
        <v>1</v>
      </c>
      <c r="H20" s="26">
        <v>0</v>
      </c>
      <c r="I20" s="19" t="s">
        <v>29</v>
      </c>
      <c r="J20" s="26">
        <v>110</v>
      </c>
      <c r="K20" s="15">
        <v>49704</v>
      </c>
      <c r="L20" s="15">
        <v>22019</v>
      </c>
      <c r="M20" s="15">
        <v>10140</v>
      </c>
      <c r="N20" s="15">
        <v>8847</v>
      </c>
      <c r="O20" s="15">
        <v>8698</v>
      </c>
      <c r="P20" s="20"/>
      <c r="Q20" s="17">
        <v>1</v>
      </c>
      <c r="R20" s="17">
        <v>3</v>
      </c>
      <c r="S20" s="17">
        <v>2</v>
      </c>
      <c r="T20" s="17">
        <v>80</v>
      </c>
      <c r="U20" s="17">
        <v>1</v>
      </c>
      <c r="V20" s="17">
        <v>0</v>
      </c>
      <c r="W20" s="18" t="s">
        <v>29</v>
      </c>
      <c r="X20" s="17">
        <v>110</v>
      </c>
      <c r="Y20" s="19" t="s">
        <v>30</v>
      </c>
      <c r="Z20" s="6">
        <v>49704</v>
      </c>
      <c r="AA20" s="6">
        <v>0</v>
      </c>
      <c r="AB20" s="6">
        <v>0</v>
      </c>
      <c r="AC20" s="6">
        <v>30866</v>
      </c>
      <c r="AD20" s="6">
        <v>18838</v>
      </c>
      <c r="AE20" s="6">
        <v>0</v>
      </c>
      <c r="AF20" s="34" t="s">
        <v>93</v>
      </c>
      <c r="AG20" s="34" t="s">
        <v>93</v>
      </c>
      <c r="AH20" s="3">
        <v>38958</v>
      </c>
      <c r="AJ20" s="55"/>
      <c r="AK20" s="55"/>
    </row>
    <row r="21" spans="1:37" hidden="1" x14ac:dyDescent="0.2">
      <c r="A21" s="20"/>
      <c r="B21" s="28" t="s">
        <v>18</v>
      </c>
      <c r="C21" s="26">
        <v>1</v>
      </c>
      <c r="D21" s="26">
        <v>3</v>
      </c>
      <c r="E21" s="26">
        <v>2</v>
      </c>
      <c r="F21" s="26">
        <v>80</v>
      </c>
      <c r="G21" s="26">
        <v>1</v>
      </c>
      <c r="H21" s="26">
        <v>200</v>
      </c>
      <c r="I21" s="19" t="s">
        <v>31</v>
      </c>
      <c r="J21" s="26">
        <v>110</v>
      </c>
      <c r="K21" s="15">
        <v>49704</v>
      </c>
      <c r="L21" s="15">
        <v>22019</v>
      </c>
      <c r="M21" s="15">
        <v>10140</v>
      </c>
      <c r="N21" s="15">
        <v>8847</v>
      </c>
      <c r="O21" s="15">
        <v>8698</v>
      </c>
      <c r="P21" s="20"/>
      <c r="Q21" s="17">
        <v>1</v>
      </c>
      <c r="R21" s="17">
        <v>3</v>
      </c>
      <c r="S21" s="17">
        <v>2</v>
      </c>
      <c r="T21" s="17">
        <v>80</v>
      </c>
      <c r="U21" s="17">
        <v>1</v>
      </c>
      <c r="V21" s="17">
        <v>200</v>
      </c>
      <c r="W21" s="18" t="s">
        <v>31</v>
      </c>
      <c r="X21" s="17">
        <v>110</v>
      </c>
      <c r="Y21" s="19" t="s">
        <v>18</v>
      </c>
      <c r="Z21" s="6">
        <v>49704</v>
      </c>
      <c r="AA21" s="6">
        <v>0</v>
      </c>
      <c r="AB21" s="6">
        <v>0</v>
      </c>
      <c r="AC21" s="6">
        <v>30866</v>
      </c>
      <c r="AD21" s="6">
        <v>18838</v>
      </c>
      <c r="AE21" s="5"/>
      <c r="AF21" s="34"/>
      <c r="AG21" s="34"/>
      <c r="AH21" s="3"/>
    </row>
    <row r="22" spans="1:37" ht="22.5" hidden="1" x14ac:dyDescent="0.2">
      <c r="A22" s="20"/>
      <c r="B22" s="28" t="s">
        <v>20</v>
      </c>
      <c r="C22" s="26">
        <v>1</v>
      </c>
      <c r="D22" s="26">
        <v>3</v>
      </c>
      <c r="E22" s="26">
        <v>2</v>
      </c>
      <c r="F22" s="26">
        <v>80</v>
      </c>
      <c r="G22" s="26">
        <v>1</v>
      </c>
      <c r="H22" s="26">
        <v>250</v>
      </c>
      <c r="I22" s="19" t="s">
        <v>32</v>
      </c>
      <c r="J22" s="26">
        <v>110</v>
      </c>
      <c r="K22" s="15">
        <v>49704</v>
      </c>
      <c r="L22" s="15">
        <v>22019</v>
      </c>
      <c r="M22" s="15">
        <v>10140</v>
      </c>
      <c r="N22" s="15">
        <v>8847</v>
      </c>
      <c r="O22" s="15">
        <v>8698</v>
      </c>
      <c r="P22" s="20"/>
      <c r="Q22" s="17">
        <v>1</v>
      </c>
      <c r="R22" s="17">
        <v>3</v>
      </c>
      <c r="S22" s="17">
        <v>2</v>
      </c>
      <c r="T22" s="17">
        <v>80</v>
      </c>
      <c r="U22" s="17">
        <v>1</v>
      </c>
      <c r="V22" s="17">
        <v>250</v>
      </c>
      <c r="W22" s="18" t="s">
        <v>32</v>
      </c>
      <c r="X22" s="17">
        <v>110</v>
      </c>
      <c r="Y22" s="19" t="s">
        <v>20</v>
      </c>
      <c r="Z22" s="6">
        <v>49704</v>
      </c>
      <c r="AA22" s="6">
        <v>0</v>
      </c>
      <c r="AB22" s="6">
        <v>0</v>
      </c>
      <c r="AC22" s="6">
        <v>30866</v>
      </c>
      <c r="AD22" s="6">
        <v>18838</v>
      </c>
      <c r="AE22" s="5"/>
      <c r="AF22" s="34"/>
      <c r="AG22" s="34"/>
      <c r="AH22" s="3"/>
    </row>
    <row r="23" spans="1:37" ht="22.5" x14ac:dyDescent="0.2">
      <c r="A23" s="35" t="s">
        <v>89</v>
      </c>
      <c r="B23" s="51" t="s">
        <v>34</v>
      </c>
      <c r="C23" s="26">
        <v>1</v>
      </c>
      <c r="D23" s="26">
        <v>3</v>
      </c>
      <c r="E23" s="26">
        <v>2</v>
      </c>
      <c r="F23" s="26">
        <v>90</v>
      </c>
      <c r="G23" s="26">
        <v>1</v>
      </c>
      <c r="H23" s="26">
        <v>0</v>
      </c>
      <c r="I23" s="19" t="s">
        <v>33</v>
      </c>
      <c r="J23" s="26">
        <v>110</v>
      </c>
      <c r="K23" s="37">
        <v>410540</v>
      </c>
      <c r="L23" s="37">
        <v>94751</v>
      </c>
      <c r="M23" s="37">
        <v>81339</v>
      </c>
      <c r="N23" s="37">
        <v>98864</v>
      </c>
      <c r="O23" s="37">
        <v>135586</v>
      </c>
      <c r="P23" s="35"/>
      <c r="Q23" s="38">
        <v>1</v>
      </c>
      <c r="R23" s="38">
        <v>3</v>
      </c>
      <c r="S23" s="38">
        <v>2</v>
      </c>
      <c r="T23" s="38">
        <v>90</v>
      </c>
      <c r="U23" s="38">
        <v>1</v>
      </c>
      <c r="V23" s="38">
        <v>0</v>
      </c>
      <c r="W23" s="39" t="s">
        <v>33</v>
      </c>
      <c r="X23" s="38">
        <v>110</v>
      </c>
      <c r="Y23" s="36" t="s">
        <v>34</v>
      </c>
      <c r="Z23" s="40">
        <v>410540</v>
      </c>
      <c r="AA23" s="40">
        <v>94751</v>
      </c>
      <c r="AB23" s="40">
        <v>81339</v>
      </c>
      <c r="AC23" s="40">
        <v>98864</v>
      </c>
      <c r="AD23" s="40">
        <v>135586</v>
      </c>
      <c r="AE23" s="41">
        <v>129889.558</v>
      </c>
      <c r="AF23" s="42">
        <f>AE23/L23</f>
        <v>1.370851579402856</v>
      </c>
      <c r="AG23" s="42">
        <f>AE23/AA23</f>
        <v>1.370851579402856</v>
      </c>
      <c r="AH23" s="31">
        <v>129890</v>
      </c>
      <c r="AJ23" s="1">
        <v>100</v>
      </c>
      <c r="AK23" s="1">
        <v>100</v>
      </c>
    </row>
    <row r="24" spans="1:37" hidden="1" x14ac:dyDescent="0.2">
      <c r="A24" s="35"/>
      <c r="B24" s="51" t="s">
        <v>9</v>
      </c>
      <c r="C24" s="26">
        <v>1</v>
      </c>
      <c r="D24" s="26">
        <v>3</v>
      </c>
      <c r="E24" s="26">
        <v>2</v>
      </c>
      <c r="F24" s="26">
        <v>90</v>
      </c>
      <c r="G24" s="26">
        <v>1</v>
      </c>
      <c r="H24" s="26">
        <v>100</v>
      </c>
      <c r="I24" s="19" t="s">
        <v>35</v>
      </c>
      <c r="J24" s="26">
        <v>110</v>
      </c>
      <c r="K24" s="37">
        <v>410540</v>
      </c>
      <c r="L24" s="37">
        <v>94751</v>
      </c>
      <c r="M24" s="37">
        <v>81339</v>
      </c>
      <c r="N24" s="37">
        <v>98864</v>
      </c>
      <c r="O24" s="37">
        <v>135586</v>
      </c>
      <c r="P24" s="35"/>
      <c r="Q24" s="38">
        <v>1</v>
      </c>
      <c r="R24" s="38">
        <v>3</v>
      </c>
      <c r="S24" s="38">
        <v>2</v>
      </c>
      <c r="T24" s="38">
        <v>90</v>
      </c>
      <c r="U24" s="38">
        <v>1</v>
      </c>
      <c r="V24" s="38">
        <v>100</v>
      </c>
      <c r="W24" s="39" t="s">
        <v>35</v>
      </c>
      <c r="X24" s="38">
        <v>110</v>
      </c>
      <c r="Y24" s="36" t="s">
        <v>9</v>
      </c>
      <c r="Z24" s="40">
        <v>410540</v>
      </c>
      <c r="AA24" s="40">
        <v>94751</v>
      </c>
      <c r="AB24" s="40">
        <v>81339</v>
      </c>
      <c r="AC24" s="40">
        <v>98864</v>
      </c>
      <c r="AD24" s="40">
        <v>135586</v>
      </c>
      <c r="AE24" s="43"/>
      <c r="AF24" s="42"/>
      <c r="AG24" s="42"/>
      <c r="AH24" s="3"/>
    </row>
    <row r="25" spans="1:37" ht="22.5" x14ac:dyDescent="0.2">
      <c r="A25" s="35" t="s">
        <v>89</v>
      </c>
      <c r="B25" s="51" t="s">
        <v>37</v>
      </c>
      <c r="C25" s="26">
        <v>1</v>
      </c>
      <c r="D25" s="26">
        <v>3</v>
      </c>
      <c r="E25" s="26">
        <v>2</v>
      </c>
      <c r="F25" s="26">
        <v>100</v>
      </c>
      <c r="G25" s="26">
        <v>1</v>
      </c>
      <c r="H25" s="26">
        <v>0</v>
      </c>
      <c r="I25" s="19" t="s">
        <v>36</v>
      </c>
      <c r="J25" s="26">
        <v>110</v>
      </c>
      <c r="K25" s="37">
        <v>1339557</v>
      </c>
      <c r="L25" s="37">
        <v>261133</v>
      </c>
      <c r="M25" s="37">
        <v>348263</v>
      </c>
      <c r="N25" s="37">
        <v>415413</v>
      </c>
      <c r="O25" s="37">
        <v>314748</v>
      </c>
      <c r="P25" s="35"/>
      <c r="Q25" s="38">
        <v>1</v>
      </c>
      <c r="R25" s="38">
        <v>3</v>
      </c>
      <c r="S25" s="38">
        <v>2</v>
      </c>
      <c r="T25" s="38">
        <v>100</v>
      </c>
      <c r="U25" s="38">
        <v>1</v>
      </c>
      <c r="V25" s="38">
        <v>0</v>
      </c>
      <c r="W25" s="39" t="s">
        <v>36</v>
      </c>
      <c r="X25" s="38">
        <v>110</v>
      </c>
      <c r="Y25" s="36" t="s">
        <v>37</v>
      </c>
      <c r="Z25" s="40">
        <v>1339557</v>
      </c>
      <c r="AA25" s="40">
        <v>261133</v>
      </c>
      <c r="AB25" s="40">
        <v>348263</v>
      </c>
      <c r="AC25" s="40">
        <v>415413</v>
      </c>
      <c r="AD25" s="40">
        <v>314748</v>
      </c>
      <c r="AE25" s="41">
        <v>198993.61957000001</v>
      </c>
      <c r="AF25" s="42">
        <f>AE25/L25</f>
        <v>0.76203934228917836</v>
      </c>
      <c r="AG25" s="42">
        <f>AE25/AA25</f>
        <v>0.76203934228917836</v>
      </c>
      <c r="AH25" s="31">
        <v>198994</v>
      </c>
      <c r="AJ25" s="1">
        <v>100</v>
      </c>
      <c r="AK25" s="1">
        <v>100</v>
      </c>
    </row>
    <row r="26" spans="1:37" hidden="1" x14ac:dyDescent="0.2">
      <c r="A26" s="20"/>
      <c r="B26" s="28" t="s">
        <v>9</v>
      </c>
      <c r="C26" s="26">
        <v>1</v>
      </c>
      <c r="D26" s="26">
        <v>3</v>
      </c>
      <c r="E26" s="26">
        <v>2</v>
      </c>
      <c r="F26" s="26">
        <v>100</v>
      </c>
      <c r="G26" s="26">
        <v>1</v>
      </c>
      <c r="H26" s="26">
        <v>100</v>
      </c>
      <c r="I26" s="19" t="s">
        <v>38</v>
      </c>
      <c r="J26" s="26">
        <v>110</v>
      </c>
      <c r="K26" s="37">
        <v>1339557</v>
      </c>
      <c r="L26" s="37">
        <v>261133</v>
      </c>
      <c r="M26" s="37">
        <v>348263</v>
      </c>
      <c r="N26" s="37">
        <v>415413</v>
      </c>
      <c r="O26" s="37">
        <v>314748</v>
      </c>
      <c r="P26" s="35"/>
      <c r="Q26" s="38">
        <v>1</v>
      </c>
      <c r="R26" s="38">
        <v>3</v>
      </c>
      <c r="S26" s="38">
        <v>2</v>
      </c>
      <c r="T26" s="38">
        <v>100</v>
      </c>
      <c r="U26" s="38">
        <v>1</v>
      </c>
      <c r="V26" s="38">
        <v>100</v>
      </c>
      <c r="W26" s="39" t="s">
        <v>38</v>
      </c>
      <c r="X26" s="38">
        <v>110</v>
      </c>
      <c r="Y26" s="36" t="s">
        <v>9</v>
      </c>
      <c r="Z26" s="40">
        <v>1339557</v>
      </c>
      <c r="AA26" s="40">
        <v>261133</v>
      </c>
      <c r="AB26" s="40">
        <v>348263</v>
      </c>
      <c r="AC26" s="40">
        <v>415413</v>
      </c>
      <c r="AD26" s="40">
        <v>314748</v>
      </c>
      <c r="AE26" s="43"/>
      <c r="AF26" s="42"/>
      <c r="AG26" s="42"/>
      <c r="AH26" s="3"/>
    </row>
    <row r="27" spans="1:37" ht="33.75" x14ac:dyDescent="0.2">
      <c r="A27" s="35" t="s">
        <v>89</v>
      </c>
      <c r="B27" s="51" t="s">
        <v>40</v>
      </c>
      <c r="C27" s="26">
        <v>1</v>
      </c>
      <c r="D27" s="26">
        <v>3</v>
      </c>
      <c r="E27" s="26">
        <v>2</v>
      </c>
      <c r="F27" s="26">
        <v>110</v>
      </c>
      <c r="G27" s="26">
        <v>1</v>
      </c>
      <c r="H27" s="26">
        <v>0</v>
      </c>
      <c r="I27" s="19" t="s">
        <v>39</v>
      </c>
      <c r="J27" s="26">
        <v>110</v>
      </c>
      <c r="K27" s="37">
        <v>804268</v>
      </c>
      <c r="L27" s="37">
        <v>188199</v>
      </c>
      <c r="M27" s="37">
        <v>192220</v>
      </c>
      <c r="N27" s="37">
        <v>205893</v>
      </c>
      <c r="O27" s="37">
        <v>217956</v>
      </c>
      <c r="P27" s="35"/>
      <c r="Q27" s="38">
        <v>1</v>
      </c>
      <c r="R27" s="38">
        <v>3</v>
      </c>
      <c r="S27" s="38">
        <v>2</v>
      </c>
      <c r="T27" s="38">
        <v>110</v>
      </c>
      <c r="U27" s="38">
        <v>1</v>
      </c>
      <c r="V27" s="38">
        <v>0</v>
      </c>
      <c r="W27" s="39" t="s">
        <v>39</v>
      </c>
      <c r="X27" s="38">
        <v>110</v>
      </c>
      <c r="Y27" s="36" t="s">
        <v>40</v>
      </c>
      <c r="Z27" s="40">
        <v>804268</v>
      </c>
      <c r="AA27" s="40">
        <v>188199</v>
      </c>
      <c r="AB27" s="40">
        <v>192220</v>
      </c>
      <c r="AC27" s="40">
        <v>205893</v>
      </c>
      <c r="AD27" s="40">
        <v>217956</v>
      </c>
      <c r="AE27" s="41">
        <v>319837.98639999999</v>
      </c>
      <c r="AF27" s="42">
        <f>AE27/L27</f>
        <v>1.6994669812273178</v>
      </c>
      <c r="AG27" s="42">
        <f>AE27/AA27</f>
        <v>1.6994669812273178</v>
      </c>
      <c r="AH27" s="3">
        <v>1599190</v>
      </c>
      <c r="AJ27" s="54" t="s">
        <v>98</v>
      </c>
      <c r="AK27" s="54" t="s">
        <v>98</v>
      </c>
    </row>
    <row r="28" spans="1:37" ht="33.75" hidden="1" customHeight="1" x14ac:dyDescent="0.2">
      <c r="A28" s="35"/>
      <c r="B28" s="51" t="s">
        <v>40</v>
      </c>
      <c r="C28" s="26">
        <v>1</v>
      </c>
      <c r="D28" s="26">
        <v>3</v>
      </c>
      <c r="E28" s="26">
        <v>2</v>
      </c>
      <c r="F28" s="26">
        <v>110</v>
      </c>
      <c r="G28" s="26">
        <v>1</v>
      </c>
      <c r="H28" s="26">
        <v>100</v>
      </c>
      <c r="I28" s="19" t="s">
        <v>41</v>
      </c>
      <c r="J28" s="26">
        <v>110</v>
      </c>
      <c r="K28" s="37">
        <v>804268</v>
      </c>
      <c r="L28" s="37">
        <v>188199</v>
      </c>
      <c r="M28" s="37">
        <v>192220</v>
      </c>
      <c r="N28" s="37">
        <v>205893</v>
      </c>
      <c r="O28" s="37">
        <v>217956</v>
      </c>
      <c r="P28" s="35"/>
      <c r="Q28" s="38">
        <v>1</v>
      </c>
      <c r="R28" s="38">
        <v>3</v>
      </c>
      <c r="S28" s="38">
        <v>2</v>
      </c>
      <c r="T28" s="38">
        <v>110</v>
      </c>
      <c r="U28" s="38">
        <v>1</v>
      </c>
      <c r="V28" s="38">
        <v>100</v>
      </c>
      <c r="W28" s="39" t="s">
        <v>41</v>
      </c>
      <c r="X28" s="38">
        <v>110</v>
      </c>
      <c r="Y28" s="36" t="s">
        <v>40</v>
      </c>
      <c r="Z28" s="40">
        <v>804268</v>
      </c>
      <c r="AA28" s="40">
        <v>188199</v>
      </c>
      <c r="AB28" s="40">
        <v>192220</v>
      </c>
      <c r="AC28" s="40">
        <v>205893</v>
      </c>
      <c r="AD28" s="40">
        <v>217956</v>
      </c>
      <c r="AE28" s="43"/>
      <c r="AF28" s="42"/>
      <c r="AG28" s="42"/>
      <c r="AH28" s="3"/>
      <c r="AJ28" s="54"/>
      <c r="AK28" s="54"/>
    </row>
    <row r="29" spans="1:37" ht="45" hidden="1" customHeight="1" x14ac:dyDescent="0.2">
      <c r="A29" s="35"/>
      <c r="B29" s="51" t="s">
        <v>43</v>
      </c>
      <c r="C29" s="26">
        <v>1</v>
      </c>
      <c r="D29" s="26">
        <v>3</v>
      </c>
      <c r="E29" s="26">
        <v>2</v>
      </c>
      <c r="F29" s="26">
        <v>120</v>
      </c>
      <c r="G29" s="26">
        <v>1</v>
      </c>
      <c r="H29" s="26">
        <v>0</v>
      </c>
      <c r="I29" s="19" t="s">
        <v>42</v>
      </c>
      <c r="J29" s="26">
        <v>110</v>
      </c>
      <c r="K29" s="37">
        <v>21434</v>
      </c>
      <c r="L29" s="37">
        <v>4865</v>
      </c>
      <c r="M29" s="37">
        <v>5894</v>
      </c>
      <c r="N29" s="37">
        <v>4694</v>
      </c>
      <c r="O29" s="37">
        <v>5981</v>
      </c>
      <c r="P29" s="35"/>
      <c r="Q29" s="38">
        <v>1</v>
      </c>
      <c r="R29" s="38">
        <v>3</v>
      </c>
      <c r="S29" s="38">
        <v>2</v>
      </c>
      <c r="T29" s="38">
        <v>120</v>
      </c>
      <c r="U29" s="38">
        <v>1</v>
      </c>
      <c r="V29" s="38">
        <v>0</v>
      </c>
      <c r="W29" s="39" t="s">
        <v>42</v>
      </c>
      <c r="X29" s="38">
        <v>110</v>
      </c>
      <c r="Y29" s="36" t="s">
        <v>43</v>
      </c>
      <c r="Z29" s="40">
        <v>21434</v>
      </c>
      <c r="AA29" s="40">
        <v>4865</v>
      </c>
      <c r="AB29" s="40">
        <v>5894</v>
      </c>
      <c r="AC29" s="40">
        <v>4694</v>
      </c>
      <c r="AD29" s="40">
        <v>5981</v>
      </c>
      <c r="AE29" s="43"/>
      <c r="AF29" s="42"/>
      <c r="AG29" s="42"/>
      <c r="AH29" s="3"/>
      <c r="AJ29" s="54"/>
      <c r="AK29" s="54"/>
    </row>
    <row r="30" spans="1:37" ht="45" x14ac:dyDescent="0.2">
      <c r="A30" s="35" t="s">
        <v>89</v>
      </c>
      <c r="B30" s="51" t="s">
        <v>43</v>
      </c>
      <c r="C30" s="26">
        <v>1</v>
      </c>
      <c r="D30" s="26">
        <v>3</v>
      </c>
      <c r="E30" s="26">
        <v>2</v>
      </c>
      <c r="F30" s="26">
        <v>120</v>
      </c>
      <c r="G30" s="26">
        <v>1</v>
      </c>
      <c r="H30" s="26">
        <v>100</v>
      </c>
      <c r="I30" s="19" t="s">
        <v>44</v>
      </c>
      <c r="J30" s="26">
        <v>110</v>
      </c>
      <c r="K30" s="37">
        <v>21434</v>
      </c>
      <c r="L30" s="37">
        <v>4865</v>
      </c>
      <c r="M30" s="37">
        <v>5894</v>
      </c>
      <c r="N30" s="37">
        <v>4694</v>
      </c>
      <c r="O30" s="37">
        <v>5981</v>
      </c>
      <c r="P30" s="35"/>
      <c r="Q30" s="38">
        <v>1</v>
      </c>
      <c r="R30" s="38">
        <v>3</v>
      </c>
      <c r="S30" s="38">
        <v>2</v>
      </c>
      <c r="T30" s="38">
        <v>120</v>
      </c>
      <c r="U30" s="38">
        <v>1</v>
      </c>
      <c r="V30" s="38">
        <v>100</v>
      </c>
      <c r="W30" s="39" t="s">
        <v>44</v>
      </c>
      <c r="X30" s="38">
        <v>110</v>
      </c>
      <c r="Y30" s="36" t="s">
        <v>45</v>
      </c>
      <c r="Z30" s="40">
        <v>21434</v>
      </c>
      <c r="AA30" s="40">
        <v>4865</v>
      </c>
      <c r="AB30" s="40">
        <v>5894</v>
      </c>
      <c r="AC30" s="40">
        <v>4694</v>
      </c>
      <c r="AD30" s="40">
        <v>5981</v>
      </c>
      <c r="AE30" s="41">
        <v>3858.1792799999998</v>
      </c>
      <c r="AF30" s="42">
        <f>AE30/L30</f>
        <v>0.79304815621788283</v>
      </c>
      <c r="AG30" s="42">
        <f>AE30/AA30</f>
        <v>0.79304815621788283</v>
      </c>
      <c r="AH30" s="3">
        <v>19291</v>
      </c>
      <c r="AJ30" s="54"/>
      <c r="AK30" s="54"/>
    </row>
    <row r="31" spans="1:37" ht="33.75" x14ac:dyDescent="0.2">
      <c r="A31" s="35" t="s">
        <v>89</v>
      </c>
      <c r="B31" s="51" t="s">
        <v>47</v>
      </c>
      <c r="C31" s="26">
        <v>1</v>
      </c>
      <c r="D31" s="26">
        <v>3</v>
      </c>
      <c r="E31" s="26">
        <v>2</v>
      </c>
      <c r="F31" s="26">
        <v>130</v>
      </c>
      <c r="G31" s="26">
        <v>1</v>
      </c>
      <c r="H31" s="26">
        <v>0</v>
      </c>
      <c r="I31" s="19" t="s">
        <v>46</v>
      </c>
      <c r="J31" s="26">
        <v>110</v>
      </c>
      <c r="K31" s="37">
        <v>452436</v>
      </c>
      <c r="L31" s="37">
        <v>99984</v>
      </c>
      <c r="M31" s="37">
        <v>112634</v>
      </c>
      <c r="N31" s="37">
        <v>121557</v>
      </c>
      <c r="O31" s="37">
        <v>118261</v>
      </c>
      <c r="P31" s="35"/>
      <c r="Q31" s="38">
        <v>1</v>
      </c>
      <c r="R31" s="38">
        <v>3</v>
      </c>
      <c r="S31" s="38">
        <v>2</v>
      </c>
      <c r="T31" s="38">
        <v>130</v>
      </c>
      <c r="U31" s="38">
        <v>1</v>
      </c>
      <c r="V31" s="38">
        <v>0</v>
      </c>
      <c r="W31" s="39" t="s">
        <v>46</v>
      </c>
      <c r="X31" s="38">
        <v>110</v>
      </c>
      <c r="Y31" s="36" t="s">
        <v>47</v>
      </c>
      <c r="Z31" s="40">
        <v>452436</v>
      </c>
      <c r="AA31" s="40">
        <v>99984</v>
      </c>
      <c r="AB31" s="40">
        <v>112634</v>
      </c>
      <c r="AC31" s="40">
        <v>121557</v>
      </c>
      <c r="AD31" s="40">
        <v>118261</v>
      </c>
      <c r="AE31" s="41">
        <v>88618.659499999994</v>
      </c>
      <c r="AF31" s="42">
        <f>AE31/L31</f>
        <v>0.88632840754520714</v>
      </c>
      <c r="AG31" s="42">
        <f>AE31/AA31</f>
        <v>0.88632840754520714</v>
      </c>
      <c r="AH31" s="31">
        <v>88619</v>
      </c>
      <c r="AJ31" s="1">
        <v>100</v>
      </c>
      <c r="AK31" s="1">
        <v>100</v>
      </c>
    </row>
    <row r="32" spans="1:37" hidden="1" x14ac:dyDescent="0.2">
      <c r="A32" s="20"/>
      <c r="B32" s="28" t="s">
        <v>9</v>
      </c>
      <c r="C32" s="26">
        <v>1</v>
      </c>
      <c r="D32" s="26">
        <v>3</v>
      </c>
      <c r="E32" s="26">
        <v>2</v>
      </c>
      <c r="F32" s="26">
        <v>130</v>
      </c>
      <c r="G32" s="26">
        <v>1</v>
      </c>
      <c r="H32" s="26">
        <v>100</v>
      </c>
      <c r="I32" s="19" t="s">
        <v>48</v>
      </c>
      <c r="J32" s="26">
        <v>110</v>
      </c>
      <c r="K32" s="15">
        <v>452436</v>
      </c>
      <c r="L32" s="15">
        <v>99984</v>
      </c>
      <c r="M32" s="15">
        <v>112634</v>
      </c>
      <c r="N32" s="15">
        <v>121557</v>
      </c>
      <c r="O32" s="15">
        <v>118261</v>
      </c>
      <c r="P32" s="20"/>
      <c r="Q32" s="17">
        <v>1</v>
      </c>
      <c r="R32" s="17">
        <v>3</v>
      </c>
      <c r="S32" s="17">
        <v>2</v>
      </c>
      <c r="T32" s="17">
        <v>130</v>
      </c>
      <c r="U32" s="17">
        <v>1</v>
      </c>
      <c r="V32" s="17">
        <v>100</v>
      </c>
      <c r="W32" s="18" t="s">
        <v>48</v>
      </c>
      <c r="X32" s="17">
        <v>110</v>
      </c>
      <c r="Y32" s="19" t="s">
        <v>9</v>
      </c>
      <c r="Z32" s="6">
        <v>452436</v>
      </c>
      <c r="AA32" s="6">
        <v>99984</v>
      </c>
      <c r="AB32" s="6">
        <v>112634</v>
      </c>
      <c r="AC32" s="6">
        <v>121557</v>
      </c>
      <c r="AD32" s="6">
        <v>118261</v>
      </c>
      <c r="AE32" s="5"/>
      <c r="AF32" s="34"/>
      <c r="AG32" s="34"/>
      <c r="AH32" s="3"/>
    </row>
    <row r="33" spans="1:34" ht="33.75" x14ac:dyDescent="0.2">
      <c r="A33" s="20" t="s">
        <v>88</v>
      </c>
      <c r="B33" s="28" t="s">
        <v>50</v>
      </c>
      <c r="C33" s="26">
        <v>1</v>
      </c>
      <c r="D33" s="26">
        <v>3</v>
      </c>
      <c r="E33" s="26">
        <v>2</v>
      </c>
      <c r="F33" s="26">
        <v>150</v>
      </c>
      <c r="G33" s="26">
        <v>1</v>
      </c>
      <c r="H33" s="26">
        <v>0</v>
      </c>
      <c r="I33" s="19" t="s">
        <v>49</v>
      </c>
      <c r="J33" s="26">
        <v>110</v>
      </c>
      <c r="K33" s="15">
        <v>2944774</v>
      </c>
      <c r="L33" s="15">
        <v>868708</v>
      </c>
      <c r="M33" s="15">
        <v>765641</v>
      </c>
      <c r="N33" s="15">
        <v>1001223</v>
      </c>
      <c r="O33" s="15">
        <v>309202</v>
      </c>
      <c r="P33" s="20"/>
      <c r="Q33" s="17">
        <v>1</v>
      </c>
      <c r="R33" s="17">
        <v>3</v>
      </c>
      <c r="S33" s="17">
        <v>2</v>
      </c>
      <c r="T33" s="17">
        <v>150</v>
      </c>
      <c r="U33" s="17">
        <v>1</v>
      </c>
      <c r="V33" s="17">
        <v>0</v>
      </c>
      <c r="W33" s="18" t="s">
        <v>49</v>
      </c>
      <c r="X33" s="17">
        <v>110</v>
      </c>
      <c r="Y33" s="19" t="s">
        <v>50</v>
      </c>
      <c r="Z33" s="6">
        <v>2944774</v>
      </c>
      <c r="AA33" s="6">
        <v>868708</v>
      </c>
      <c r="AB33" s="6">
        <v>765641</v>
      </c>
      <c r="AC33" s="6">
        <v>1001223</v>
      </c>
      <c r="AD33" s="6">
        <v>309202</v>
      </c>
      <c r="AE33" s="3">
        <v>763787.96715000004</v>
      </c>
      <c r="AF33" s="34">
        <f>AE33/L33</f>
        <v>0.87922290015747528</v>
      </c>
      <c r="AG33" s="34">
        <f>AE33/AA33</f>
        <v>0.87922290015747528</v>
      </c>
      <c r="AH33" s="3"/>
    </row>
    <row r="34" spans="1:34" hidden="1" x14ac:dyDescent="0.2">
      <c r="A34" s="20"/>
      <c r="B34" s="28" t="s">
        <v>18</v>
      </c>
      <c r="C34" s="26">
        <v>1</v>
      </c>
      <c r="D34" s="26">
        <v>3</v>
      </c>
      <c r="E34" s="26">
        <v>2</v>
      </c>
      <c r="F34" s="26">
        <v>150</v>
      </c>
      <c r="G34" s="26">
        <v>1</v>
      </c>
      <c r="H34" s="26">
        <v>200</v>
      </c>
      <c r="I34" s="19" t="s">
        <v>51</v>
      </c>
      <c r="J34" s="26">
        <v>110</v>
      </c>
      <c r="K34" s="15">
        <v>2944774</v>
      </c>
      <c r="L34" s="15">
        <v>868708</v>
      </c>
      <c r="M34" s="15">
        <v>765641</v>
      </c>
      <c r="N34" s="15">
        <v>1001223</v>
      </c>
      <c r="O34" s="15">
        <v>309202</v>
      </c>
      <c r="P34" s="20"/>
      <c r="Q34" s="17">
        <v>1</v>
      </c>
      <c r="R34" s="17">
        <v>3</v>
      </c>
      <c r="S34" s="17">
        <v>2</v>
      </c>
      <c r="T34" s="17">
        <v>150</v>
      </c>
      <c r="U34" s="17">
        <v>1</v>
      </c>
      <c r="V34" s="17">
        <v>200</v>
      </c>
      <c r="W34" s="18" t="s">
        <v>51</v>
      </c>
      <c r="X34" s="17">
        <v>110</v>
      </c>
      <c r="Y34" s="19" t="s">
        <v>18</v>
      </c>
      <c r="Z34" s="6">
        <v>2944774</v>
      </c>
      <c r="AA34" s="6">
        <v>868708</v>
      </c>
      <c r="AB34" s="6">
        <v>765641</v>
      </c>
      <c r="AC34" s="6">
        <v>1001223</v>
      </c>
      <c r="AD34" s="6">
        <v>309202</v>
      </c>
      <c r="AE34" s="5"/>
      <c r="AF34" s="34"/>
      <c r="AG34" s="34"/>
      <c r="AH34" s="3"/>
    </row>
    <row r="35" spans="1:34" ht="22.5" hidden="1" x14ac:dyDescent="0.2">
      <c r="A35" s="20"/>
      <c r="B35" s="28" t="s">
        <v>20</v>
      </c>
      <c r="C35" s="26">
        <v>1</v>
      </c>
      <c r="D35" s="26">
        <v>3</v>
      </c>
      <c r="E35" s="26">
        <v>2</v>
      </c>
      <c r="F35" s="26">
        <v>150</v>
      </c>
      <c r="G35" s="26">
        <v>1</v>
      </c>
      <c r="H35" s="26">
        <v>250</v>
      </c>
      <c r="I35" s="19" t="s">
        <v>52</v>
      </c>
      <c r="J35" s="26">
        <v>110</v>
      </c>
      <c r="K35" s="15">
        <v>2944774</v>
      </c>
      <c r="L35" s="15">
        <v>868708</v>
      </c>
      <c r="M35" s="15">
        <v>765641</v>
      </c>
      <c r="N35" s="15">
        <v>1001223</v>
      </c>
      <c r="O35" s="15">
        <v>309202</v>
      </c>
      <c r="P35" s="20"/>
      <c r="Q35" s="17">
        <v>1</v>
      </c>
      <c r="R35" s="17">
        <v>3</v>
      </c>
      <c r="S35" s="17">
        <v>2</v>
      </c>
      <c r="T35" s="17">
        <v>150</v>
      </c>
      <c r="U35" s="17">
        <v>1</v>
      </c>
      <c r="V35" s="17">
        <v>250</v>
      </c>
      <c r="W35" s="18" t="s">
        <v>52</v>
      </c>
      <c r="X35" s="17">
        <v>110</v>
      </c>
      <c r="Y35" s="19" t="s">
        <v>20</v>
      </c>
      <c r="Z35" s="6">
        <v>2944774</v>
      </c>
      <c r="AA35" s="6">
        <v>868708</v>
      </c>
      <c r="AB35" s="6">
        <v>765641</v>
      </c>
      <c r="AC35" s="6">
        <v>1001223</v>
      </c>
      <c r="AD35" s="6">
        <v>309202</v>
      </c>
      <c r="AE35" s="5"/>
      <c r="AF35" s="34"/>
      <c r="AG35" s="34"/>
      <c r="AH35" s="3"/>
    </row>
    <row r="36" spans="1:34" ht="45" x14ac:dyDescent="0.2">
      <c r="A36" s="20" t="s">
        <v>88</v>
      </c>
      <c r="B36" s="28" t="s">
        <v>54</v>
      </c>
      <c r="C36" s="26">
        <v>1</v>
      </c>
      <c r="D36" s="26">
        <v>3</v>
      </c>
      <c r="E36" s="26">
        <v>2</v>
      </c>
      <c r="F36" s="26">
        <v>160</v>
      </c>
      <c r="G36" s="26">
        <v>1</v>
      </c>
      <c r="H36" s="26">
        <v>0</v>
      </c>
      <c r="I36" s="19" t="s">
        <v>53</v>
      </c>
      <c r="J36" s="26">
        <v>110</v>
      </c>
      <c r="K36" s="15">
        <v>195212</v>
      </c>
      <c r="L36" s="15">
        <v>86479</v>
      </c>
      <c r="M36" s="15">
        <v>39823</v>
      </c>
      <c r="N36" s="15">
        <v>34748</v>
      </c>
      <c r="O36" s="15">
        <v>34162</v>
      </c>
      <c r="P36" s="20"/>
      <c r="Q36" s="17">
        <v>1</v>
      </c>
      <c r="R36" s="17">
        <v>3</v>
      </c>
      <c r="S36" s="17">
        <v>2</v>
      </c>
      <c r="T36" s="17">
        <v>160</v>
      </c>
      <c r="U36" s="17">
        <v>1</v>
      </c>
      <c r="V36" s="17">
        <v>0</v>
      </c>
      <c r="W36" s="18" t="s">
        <v>53</v>
      </c>
      <c r="X36" s="17">
        <v>110</v>
      </c>
      <c r="Y36" s="19" t="s">
        <v>54</v>
      </c>
      <c r="Z36" s="6">
        <v>195212</v>
      </c>
      <c r="AA36" s="6">
        <v>86479</v>
      </c>
      <c r="AB36" s="6">
        <v>39823</v>
      </c>
      <c r="AC36" s="6">
        <v>34748</v>
      </c>
      <c r="AD36" s="6">
        <v>34162</v>
      </c>
      <c r="AE36" s="3">
        <v>35478.869859999999</v>
      </c>
      <c r="AF36" s="34">
        <f>AE36/L36</f>
        <v>0.41025994588281545</v>
      </c>
      <c r="AG36" s="34">
        <f>AE36/AA36</f>
        <v>0.41025994588281545</v>
      </c>
      <c r="AH36" s="3"/>
    </row>
    <row r="37" spans="1:34" hidden="1" x14ac:dyDescent="0.2">
      <c r="A37" s="20"/>
      <c r="B37" s="28" t="s">
        <v>18</v>
      </c>
      <c r="C37" s="26">
        <v>1</v>
      </c>
      <c r="D37" s="26">
        <v>3</v>
      </c>
      <c r="E37" s="26">
        <v>2</v>
      </c>
      <c r="F37" s="26">
        <v>160</v>
      </c>
      <c r="G37" s="26">
        <v>1</v>
      </c>
      <c r="H37" s="26">
        <v>200</v>
      </c>
      <c r="I37" s="19" t="s">
        <v>55</v>
      </c>
      <c r="J37" s="26">
        <v>110</v>
      </c>
      <c r="K37" s="15">
        <v>195212</v>
      </c>
      <c r="L37" s="15">
        <v>86479</v>
      </c>
      <c r="M37" s="15">
        <v>39823</v>
      </c>
      <c r="N37" s="15">
        <v>34748</v>
      </c>
      <c r="O37" s="15">
        <v>34162</v>
      </c>
      <c r="P37" s="20"/>
      <c r="Q37" s="17">
        <v>1</v>
      </c>
      <c r="R37" s="17">
        <v>3</v>
      </c>
      <c r="S37" s="17">
        <v>2</v>
      </c>
      <c r="T37" s="17">
        <v>160</v>
      </c>
      <c r="U37" s="17">
        <v>1</v>
      </c>
      <c r="V37" s="17">
        <v>200</v>
      </c>
      <c r="W37" s="18" t="s">
        <v>55</v>
      </c>
      <c r="X37" s="17">
        <v>110</v>
      </c>
      <c r="Y37" s="19" t="s">
        <v>18</v>
      </c>
      <c r="Z37" s="6">
        <v>195212</v>
      </c>
      <c r="AA37" s="6">
        <v>86479</v>
      </c>
      <c r="AB37" s="6">
        <v>39823</v>
      </c>
      <c r="AC37" s="6">
        <v>34748</v>
      </c>
      <c r="AD37" s="6">
        <v>34162</v>
      </c>
      <c r="AE37" s="5"/>
      <c r="AF37" s="34"/>
      <c r="AG37" s="34"/>
      <c r="AH37" s="3"/>
    </row>
    <row r="38" spans="1:34" ht="22.5" hidden="1" x14ac:dyDescent="0.2">
      <c r="A38" s="20"/>
      <c r="B38" s="28" t="s">
        <v>20</v>
      </c>
      <c r="C38" s="26">
        <v>1</v>
      </c>
      <c r="D38" s="26">
        <v>3</v>
      </c>
      <c r="E38" s="26">
        <v>2</v>
      </c>
      <c r="F38" s="26">
        <v>160</v>
      </c>
      <c r="G38" s="26">
        <v>1</v>
      </c>
      <c r="H38" s="26">
        <v>250</v>
      </c>
      <c r="I38" s="19" t="s">
        <v>56</v>
      </c>
      <c r="J38" s="26">
        <v>110</v>
      </c>
      <c r="K38" s="15">
        <v>195212</v>
      </c>
      <c r="L38" s="15">
        <v>86479</v>
      </c>
      <c r="M38" s="15">
        <v>39823</v>
      </c>
      <c r="N38" s="15">
        <v>34748</v>
      </c>
      <c r="O38" s="15">
        <v>34162</v>
      </c>
      <c r="P38" s="20"/>
      <c r="Q38" s="17">
        <v>1</v>
      </c>
      <c r="R38" s="17">
        <v>3</v>
      </c>
      <c r="S38" s="17">
        <v>2</v>
      </c>
      <c r="T38" s="17">
        <v>160</v>
      </c>
      <c r="U38" s="17">
        <v>1</v>
      </c>
      <c r="V38" s="17">
        <v>250</v>
      </c>
      <c r="W38" s="18" t="s">
        <v>56</v>
      </c>
      <c r="X38" s="17">
        <v>110</v>
      </c>
      <c r="Y38" s="19" t="s">
        <v>20</v>
      </c>
      <c r="Z38" s="6">
        <v>195212</v>
      </c>
      <c r="AA38" s="6">
        <v>86479</v>
      </c>
      <c r="AB38" s="6">
        <v>39823</v>
      </c>
      <c r="AC38" s="6">
        <v>34748</v>
      </c>
      <c r="AD38" s="6">
        <v>34162</v>
      </c>
      <c r="AE38" s="5"/>
      <c r="AF38" s="34"/>
      <c r="AG38" s="34"/>
      <c r="AH38" s="3"/>
    </row>
    <row r="39" spans="1:34" ht="45" x14ac:dyDescent="0.2">
      <c r="A39" s="20" t="s">
        <v>88</v>
      </c>
      <c r="B39" s="28" t="s">
        <v>58</v>
      </c>
      <c r="C39" s="26">
        <v>1</v>
      </c>
      <c r="D39" s="26">
        <v>3</v>
      </c>
      <c r="E39" s="26">
        <v>2</v>
      </c>
      <c r="F39" s="26">
        <v>170</v>
      </c>
      <c r="G39" s="26">
        <v>1</v>
      </c>
      <c r="H39" s="26">
        <v>0</v>
      </c>
      <c r="I39" s="19" t="s">
        <v>57</v>
      </c>
      <c r="J39" s="26">
        <v>110</v>
      </c>
      <c r="K39" s="15">
        <v>7739050</v>
      </c>
      <c r="L39" s="15">
        <v>2236585</v>
      </c>
      <c r="M39" s="15">
        <v>2050848</v>
      </c>
      <c r="N39" s="15">
        <v>2507452</v>
      </c>
      <c r="O39" s="15">
        <v>944165</v>
      </c>
      <c r="P39" s="20"/>
      <c r="Q39" s="17">
        <v>1</v>
      </c>
      <c r="R39" s="17">
        <v>3</v>
      </c>
      <c r="S39" s="17">
        <v>2</v>
      </c>
      <c r="T39" s="17">
        <v>170</v>
      </c>
      <c r="U39" s="17">
        <v>1</v>
      </c>
      <c r="V39" s="17">
        <v>0</v>
      </c>
      <c r="W39" s="18" t="s">
        <v>57</v>
      </c>
      <c r="X39" s="17">
        <v>110</v>
      </c>
      <c r="Y39" s="19" t="s">
        <v>58</v>
      </c>
      <c r="Z39" s="6">
        <v>7739050</v>
      </c>
      <c r="AA39" s="6">
        <v>2236585</v>
      </c>
      <c r="AB39" s="6">
        <v>2050848</v>
      </c>
      <c r="AC39" s="6">
        <v>2507452</v>
      </c>
      <c r="AD39" s="6">
        <v>944165</v>
      </c>
      <c r="AE39" s="3">
        <v>2189571.1281900001</v>
      </c>
      <c r="AF39" s="34">
        <f>AE39/L39</f>
        <v>0.97897961767158415</v>
      </c>
      <c r="AG39" s="34">
        <f>AE39/AA39</f>
        <v>0.97897961767158415</v>
      </c>
      <c r="AH39" s="3"/>
    </row>
    <row r="40" spans="1:34" hidden="1" x14ac:dyDescent="0.2">
      <c r="A40" s="20"/>
      <c r="B40" s="28" t="s">
        <v>18</v>
      </c>
      <c r="C40" s="26">
        <v>1</v>
      </c>
      <c r="D40" s="26">
        <v>3</v>
      </c>
      <c r="E40" s="26">
        <v>2</v>
      </c>
      <c r="F40" s="26">
        <v>170</v>
      </c>
      <c r="G40" s="26">
        <v>1</v>
      </c>
      <c r="H40" s="26">
        <v>200</v>
      </c>
      <c r="I40" s="19" t="s">
        <v>59</v>
      </c>
      <c r="J40" s="26">
        <v>110</v>
      </c>
      <c r="K40" s="15">
        <v>7739050</v>
      </c>
      <c r="L40" s="15">
        <v>2236585</v>
      </c>
      <c r="M40" s="15">
        <v>2050848</v>
      </c>
      <c r="N40" s="15">
        <v>2507452</v>
      </c>
      <c r="O40" s="15">
        <v>944165</v>
      </c>
      <c r="P40" s="20"/>
      <c r="Q40" s="17">
        <v>1</v>
      </c>
      <c r="R40" s="17">
        <v>3</v>
      </c>
      <c r="S40" s="17">
        <v>2</v>
      </c>
      <c r="T40" s="17">
        <v>170</v>
      </c>
      <c r="U40" s="17">
        <v>1</v>
      </c>
      <c r="V40" s="17">
        <v>200</v>
      </c>
      <c r="W40" s="18" t="s">
        <v>59</v>
      </c>
      <c r="X40" s="17">
        <v>110</v>
      </c>
      <c r="Y40" s="19" t="s">
        <v>18</v>
      </c>
      <c r="Z40" s="6">
        <v>7739050</v>
      </c>
      <c r="AA40" s="6">
        <v>2236585</v>
      </c>
      <c r="AB40" s="6">
        <v>2050848</v>
      </c>
      <c r="AC40" s="6">
        <v>2507452</v>
      </c>
      <c r="AD40" s="6">
        <v>944165</v>
      </c>
      <c r="AE40" s="5"/>
      <c r="AF40" s="34"/>
      <c r="AG40" s="34"/>
      <c r="AH40" s="3"/>
    </row>
    <row r="41" spans="1:34" ht="22.5" hidden="1" x14ac:dyDescent="0.2">
      <c r="A41" s="20"/>
      <c r="B41" s="28" t="s">
        <v>20</v>
      </c>
      <c r="C41" s="26">
        <v>1</v>
      </c>
      <c r="D41" s="26">
        <v>3</v>
      </c>
      <c r="E41" s="26">
        <v>2</v>
      </c>
      <c r="F41" s="26">
        <v>170</v>
      </c>
      <c r="G41" s="26">
        <v>1</v>
      </c>
      <c r="H41" s="26">
        <v>250</v>
      </c>
      <c r="I41" s="19" t="s">
        <v>60</v>
      </c>
      <c r="J41" s="26">
        <v>110</v>
      </c>
      <c r="K41" s="15">
        <v>7739050</v>
      </c>
      <c r="L41" s="15">
        <v>2236585</v>
      </c>
      <c r="M41" s="15">
        <v>2050848</v>
      </c>
      <c r="N41" s="15">
        <v>2507452</v>
      </c>
      <c r="O41" s="15">
        <v>944165</v>
      </c>
      <c r="P41" s="20"/>
      <c r="Q41" s="17">
        <v>1</v>
      </c>
      <c r="R41" s="17">
        <v>3</v>
      </c>
      <c r="S41" s="17">
        <v>2</v>
      </c>
      <c r="T41" s="17">
        <v>170</v>
      </c>
      <c r="U41" s="17">
        <v>1</v>
      </c>
      <c r="V41" s="17">
        <v>250</v>
      </c>
      <c r="W41" s="18" t="s">
        <v>60</v>
      </c>
      <c r="X41" s="17">
        <v>110</v>
      </c>
      <c r="Y41" s="19" t="s">
        <v>20</v>
      </c>
      <c r="Z41" s="6">
        <v>7739050</v>
      </c>
      <c r="AA41" s="6">
        <v>2236585</v>
      </c>
      <c r="AB41" s="6">
        <v>2050848</v>
      </c>
      <c r="AC41" s="6">
        <v>2507452</v>
      </c>
      <c r="AD41" s="6">
        <v>944165</v>
      </c>
      <c r="AE41" s="5"/>
      <c r="AF41" s="34"/>
      <c r="AG41" s="34"/>
      <c r="AH41" s="3"/>
    </row>
    <row r="42" spans="1:34" ht="45" x14ac:dyDescent="0.2">
      <c r="A42" s="20" t="s">
        <v>88</v>
      </c>
      <c r="B42" s="28" t="s">
        <v>62</v>
      </c>
      <c r="C42" s="26">
        <v>1</v>
      </c>
      <c r="D42" s="26">
        <v>3</v>
      </c>
      <c r="E42" s="26">
        <v>2</v>
      </c>
      <c r="F42" s="26">
        <v>180</v>
      </c>
      <c r="G42" s="26">
        <v>1</v>
      </c>
      <c r="H42" s="26">
        <v>0</v>
      </c>
      <c r="I42" s="19" t="s">
        <v>61</v>
      </c>
      <c r="J42" s="26">
        <v>110</v>
      </c>
      <c r="K42" s="15">
        <v>807570</v>
      </c>
      <c r="L42" s="15">
        <v>209968</v>
      </c>
      <c r="M42" s="15">
        <v>216429</v>
      </c>
      <c r="N42" s="15">
        <v>183318</v>
      </c>
      <c r="O42" s="15">
        <v>197855</v>
      </c>
      <c r="P42" s="20"/>
      <c r="Q42" s="17">
        <v>1</v>
      </c>
      <c r="R42" s="17">
        <v>3</v>
      </c>
      <c r="S42" s="17">
        <v>2</v>
      </c>
      <c r="T42" s="17">
        <v>180</v>
      </c>
      <c r="U42" s="17">
        <v>1</v>
      </c>
      <c r="V42" s="17">
        <v>0</v>
      </c>
      <c r="W42" s="18" t="s">
        <v>61</v>
      </c>
      <c r="X42" s="17">
        <v>110</v>
      </c>
      <c r="Y42" s="19" t="s">
        <v>62</v>
      </c>
      <c r="Z42" s="6">
        <v>807570</v>
      </c>
      <c r="AA42" s="6">
        <v>209968</v>
      </c>
      <c r="AB42" s="6">
        <v>216429</v>
      </c>
      <c r="AC42" s="6">
        <v>183318</v>
      </c>
      <c r="AD42" s="6">
        <v>197855</v>
      </c>
      <c r="AE42" s="3">
        <v>-60483.023209999999</v>
      </c>
      <c r="AF42" s="34">
        <f>AE42/L42</f>
        <v>-0.2880582908347939</v>
      </c>
      <c r="AG42" s="34">
        <f>AE42/AA42</f>
        <v>-0.2880582908347939</v>
      </c>
      <c r="AH42" s="3"/>
    </row>
    <row r="43" spans="1:34" hidden="1" x14ac:dyDescent="0.2">
      <c r="A43" s="20"/>
      <c r="B43" s="28" t="s">
        <v>18</v>
      </c>
      <c r="C43" s="26">
        <v>1</v>
      </c>
      <c r="D43" s="26">
        <v>3</v>
      </c>
      <c r="E43" s="26">
        <v>2</v>
      </c>
      <c r="F43" s="26">
        <v>180</v>
      </c>
      <c r="G43" s="26">
        <v>1</v>
      </c>
      <c r="H43" s="26">
        <v>200</v>
      </c>
      <c r="I43" s="19" t="s">
        <v>63</v>
      </c>
      <c r="J43" s="26">
        <v>110</v>
      </c>
      <c r="K43" s="15">
        <v>807570</v>
      </c>
      <c r="L43" s="15">
        <v>209968</v>
      </c>
      <c r="M43" s="15">
        <v>216429</v>
      </c>
      <c r="N43" s="15">
        <v>183318</v>
      </c>
      <c r="O43" s="15">
        <v>197855</v>
      </c>
      <c r="P43" s="20"/>
      <c r="Q43" s="17">
        <v>1</v>
      </c>
      <c r="R43" s="17">
        <v>3</v>
      </c>
      <c r="S43" s="17">
        <v>2</v>
      </c>
      <c r="T43" s="17">
        <v>180</v>
      </c>
      <c r="U43" s="17">
        <v>1</v>
      </c>
      <c r="V43" s="17">
        <v>200</v>
      </c>
      <c r="W43" s="18" t="s">
        <v>63</v>
      </c>
      <c r="X43" s="17">
        <v>110</v>
      </c>
      <c r="Y43" s="19" t="s">
        <v>18</v>
      </c>
      <c r="Z43" s="6">
        <v>807570</v>
      </c>
      <c r="AA43" s="6">
        <v>209968</v>
      </c>
      <c r="AB43" s="6">
        <v>216429</v>
      </c>
      <c r="AC43" s="6">
        <v>183318</v>
      </c>
      <c r="AD43" s="6">
        <v>197855</v>
      </c>
      <c r="AE43" s="5"/>
      <c r="AF43" s="34"/>
      <c r="AG43" s="34"/>
      <c r="AH43" s="3"/>
    </row>
    <row r="44" spans="1:34" ht="22.5" hidden="1" x14ac:dyDescent="0.2">
      <c r="A44" s="20"/>
      <c r="B44" s="28" t="s">
        <v>20</v>
      </c>
      <c r="C44" s="26">
        <v>1</v>
      </c>
      <c r="D44" s="26">
        <v>3</v>
      </c>
      <c r="E44" s="26">
        <v>2</v>
      </c>
      <c r="F44" s="26">
        <v>180</v>
      </c>
      <c r="G44" s="26">
        <v>1</v>
      </c>
      <c r="H44" s="26">
        <v>250</v>
      </c>
      <c r="I44" s="19" t="s">
        <v>64</v>
      </c>
      <c r="J44" s="26">
        <v>110</v>
      </c>
      <c r="K44" s="15">
        <v>807570</v>
      </c>
      <c r="L44" s="15">
        <v>209968</v>
      </c>
      <c r="M44" s="15">
        <v>216429</v>
      </c>
      <c r="N44" s="15">
        <v>183318</v>
      </c>
      <c r="O44" s="15">
        <v>197855</v>
      </c>
      <c r="P44" s="20"/>
      <c r="Q44" s="17">
        <v>1</v>
      </c>
      <c r="R44" s="17">
        <v>3</v>
      </c>
      <c r="S44" s="17">
        <v>2</v>
      </c>
      <c r="T44" s="17">
        <v>180</v>
      </c>
      <c r="U44" s="17">
        <v>1</v>
      </c>
      <c r="V44" s="17">
        <v>250</v>
      </c>
      <c r="W44" s="18" t="s">
        <v>64</v>
      </c>
      <c r="X44" s="17">
        <v>110</v>
      </c>
      <c r="Y44" s="19" t="s">
        <v>20</v>
      </c>
      <c r="Z44" s="6">
        <v>807570</v>
      </c>
      <c r="AA44" s="6">
        <v>209968</v>
      </c>
      <c r="AB44" s="6">
        <v>216429</v>
      </c>
      <c r="AC44" s="6">
        <v>183318</v>
      </c>
      <c r="AD44" s="6">
        <v>197855</v>
      </c>
      <c r="AE44" s="5"/>
      <c r="AF44" s="34"/>
      <c r="AG44" s="34"/>
      <c r="AH44" s="3"/>
    </row>
    <row r="45" spans="1:34" ht="45" x14ac:dyDescent="0.2">
      <c r="A45" s="35" t="s">
        <v>89</v>
      </c>
      <c r="B45" s="51" t="s">
        <v>66</v>
      </c>
      <c r="C45" s="26">
        <v>1</v>
      </c>
      <c r="D45" s="26">
        <v>3</v>
      </c>
      <c r="E45" s="26">
        <v>2</v>
      </c>
      <c r="F45" s="26">
        <v>190</v>
      </c>
      <c r="G45" s="26">
        <v>1</v>
      </c>
      <c r="H45" s="26">
        <v>0</v>
      </c>
      <c r="I45" s="19" t="s">
        <v>65</v>
      </c>
      <c r="J45" s="26">
        <v>110</v>
      </c>
      <c r="K45" s="37">
        <v>45065</v>
      </c>
      <c r="L45" s="37">
        <v>10230</v>
      </c>
      <c r="M45" s="37">
        <v>12393</v>
      </c>
      <c r="N45" s="37">
        <v>9869</v>
      </c>
      <c r="O45" s="37">
        <v>12573</v>
      </c>
      <c r="P45" s="35"/>
      <c r="Q45" s="38">
        <v>1</v>
      </c>
      <c r="R45" s="38">
        <v>3</v>
      </c>
      <c r="S45" s="38">
        <v>2</v>
      </c>
      <c r="T45" s="38">
        <v>190</v>
      </c>
      <c r="U45" s="38">
        <v>1</v>
      </c>
      <c r="V45" s="38">
        <v>0</v>
      </c>
      <c r="W45" s="39" t="s">
        <v>65</v>
      </c>
      <c r="X45" s="38">
        <v>110</v>
      </c>
      <c r="Y45" s="36" t="s">
        <v>66</v>
      </c>
      <c r="Z45" s="40">
        <v>45065</v>
      </c>
      <c r="AA45" s="40">
        <v>10230</v>
      </c>
      <c r="AB45" s="40">
        <v>12393</v>
      </c>
      <c r="AC45" s="40">
        <v>9869</v>
      </c>
      <c r="AD45" s="40">
        <v>12573</v>
      </c>
      <c r="AE45" s="41">
        <v>18085.959750000002</v>
      </c>
      <c r="AF45" s="42">
        <f>AE45/L45</f>
        <v>1.7679335043988271</v>
      </c>
      <c r="AG45" s="42">
        <f>AE45/AA45</f>
        <v>1.7679335043988271</v>
      </c>
      <c r="AH45" s="3"/>
    </row>
    <row r="46" spans="1:34" hidden="1" x14ac:dyDescent="0.2">
      <c r="A46" s="35"/>
      <c r="B46" s="51" t="s">
        <v>9</v>
      </c>
      <c r="C46" s="26">
        <v>1</v>
      </c>
      <c r="D46" s="26">
        <v>3</v>
      </c>
      <c r="E46" s="26">
        <v>2</v>
      </c>
      <c r="F46" s="26">
        <v>190</v>
      </c>
      <c r="G46" s="26">
        <v>1</v>
      </c>
      <c r="H46" s="26">
        <v>100</v>
      </c>
      <c r="I46" s="19" t="s">
        <v>67</v>
      </c>
      <c r="J46" s="26">
        <v>110</v>
      </c>
      <c r="K46" s="37">
        <v>45065</v>
      </c>
      <c r="L46" s="37">
        <v>10230</v>
      </c>
      <c r="M46" s="37">
        <v>12393</v>
      </c>
      <c r="N46" s="37">
        <v>9869</v>
      </c>
      <c r="O46" s="37">
        <v>12573</v>
      </c>
      <c r="P46" s="35"/>
      <c r="Q46" s="38">
        <v>1</v>
      </c>
      <c r="R46" s="38">
        <v>3</v>
      </c>
      <c r="S46" s="38">
        <v>2</v>
      </c>
      <c r="T46" s="38">
        <v>190</v>
      </c>
      <c r="U46" s="38">
        <v>1</v>
      </c>
      <c r="V46" s="38">
        <v>100</v>
      </c>
      <c r="W46" s="39" t="s">
        <v>67</v>
      </c>
      <c r="X46" s="38">
        <v>110</v>
      </c>
      <c r="Y46" s="36" t="s">
        <v>9</v>
      </c>
      <c r="Z46" s="40">
        <v>45065</v>
      </c>
      <c r="AA46" s="40">
        <v>10230</v>
      </c>
      <c r="AB46" s="40">
        <v>12393</v>
      </c>
      <c r="AC46" s="40">
        <v>9869</v>
      </c>
      <c r="AD46" s="40">
        <v>12573</v>
      </c>
      <c r="AE46" s="43"/>
      <c r="AF46" s="42"/>
      <c r="AG46" s="42"/>
      <c r="AH46" s="3"/>
    </row>
    <row r="47" spans="1:34" ht="45" x14ac:dyDescent="0.2">
      <c r="A47" s="35" t="s">
        <v>89</v>
      </c>
      <c r="B47" s="51" t="s">
        <v>83</v>
      </c>
      <c r="C47" s="27">
        <v>1</v>
      </c>
      <c r="D47" s="27">
        <v>3</v>
      </c>
      <c r="E47" s="27">
        <v>2</v>
      </c>
      <c r="F47" s="27">
        <v>200</v>
      </c>
      <c r="G47" s="27">
        <v>1</v>
      </c>
      <c r="H47" s="27">
        <v>0</v>
      </c>
      <c r="I47" s="28" t="s">
        <v>82</v>
      </c>
      <c r="J47" s="27">
        <v>110</v>
      </c>
      <c r="K47" s="44">
        <v>2500000</v>
      </c>
      <c r="L47" s="44">
        <v>585000</v>
      </c>
      <c r="M47" s="44">
        <v>597500</v>
      </c>
      <c r="N47" s="44">
        <v>640000</v>
      </c>
      <c r="O47" s="44">
        <v>677500</v>
      </c>
      <c r="P47" s="45"/>
      <c r="Q47" s="38">
        <v>1</v>
      </c>
      <c r="R47" s="38">
        <v>3</v>
      </c>
      <c r="S47" s="38">
        <v>2</v>
      </c>
      <c r="T47" s="38">
        <v>200</v>
      </c>
      <c r="U47" s="38">
        <v>1</v>
      </c>
      <c r="V47" s="38">
        <v>0</v>
      </c>
      <c r="W47" s="39" t="s">
        <v>82</v>
      </c>
      <c r="X47" s="38">
        <v>110</v>
      </c>
      <c r="Y47" s="36" t="s">
        <v>83</v>
      </c>
      <c r="Z47" s="40">
        <v>2500000</v>
      </c>
      <c r="AA47" s="40">
        <v>585000</v>
      </c>
      <c r="AB47" s="40">
        <v>597500</v>
      </c>
      <c r="AC47" s="40">
        <v>640000</v>
      </c>
      <c r="AD47" s="40">
        <v>677500</v>
      </c>
      <c r="AE47" s="41">
        <v>984212.19192999997</v>
      </c>
      <c r="AF47" s="42">
        <f>AE47/L47</f>
        <v>1.6824140032991453</v>
      </c>
      <c r="AG47" s="42">
        <f>AE47/AA47</f>
        <v>1.6824140032991453</v>
      </c>
      <c r="AH47" s="3"/>
    </row>
    <row r="48" spans="1:34" hidden="1" x14ac:dyDescent="0.2">
      <c r="B48" s="12" t="s">
        <v>9</v>
      </c>
      <c r="C48" s="23">
        <v>1</v>
      </c>
      <c r="D48" s="23">
        <v>3</v>
      </c>
      <c r="E48" s="23">
        <v>2</v>
      </c>
      <c r="F48" s="23">
        <v>200</v>
      </c>
      <c r="G48" s="23">
        <v>1</v>
      </c>
      <c r="H48" s="23">
        <v>100</v>
      </c>
      <c r="I48" s="24" t="s">
        <v>84</v>
      </c>
      <c r="J48" s="23">
        <v>110</v>
      </c>
      <c r="K48" s="9">
        <v>2500000</v>
      </c>
      <c r="L48" s="9">
        <v>585000</v>
      </c>
      <c r="M48" s="9">
        <v>597500</v>
      </c>
      <c r="N48" s="9">
        <v>640000</v>
      </c>
      <c r="O48" s="9">
        <v>677500</v>
      </c>
      <c r="Q48" s="10">
        <v>1</v>
      </c>
      <c r="R48" s="10">
        <v>3</v>
      </c>
      <c r="S48" s="10">
        <v>2</v>
      </c>
      <c r="T48" s="10">
        <v>200</v>
      </c>
      <c r="U48" s="10">
        <v>1</v>
      </c>
      <c r="V48" s="10">
        <v>100</v>
      </c>
      <c r="W48" s="11" t="s">
        <v>84</v>
      </c>
      <c r="X48" s="10">
        <v>110</v>
      </c>
      <c r="Y48" s="12" t="s">
        <v>9</v>
      </c>
      <c r="Z48" s="13">
        <v>2500000</v>
      </c>
      <c r="AA48" s="13">
        <v>585000</v>
      </c>
      <c r="AB48" s="13">
        <v>597500</v>
      </c>
      <c r="AC48" s="13">
        <v>640000</v>
      </c>
      <c r="AD48" s="13">
        <v>677500</v>
      </c>
    </row>
    <row r="49" spans="27:34" x14ac:dyDescent="0.2">
      <c r="AE49" s="29">
        <f>SUM(AE6:AE47)</f>
        <v>4679053.1784199998</v>
      </c>
      <c r="AF49" s="29"/>
      <c r="AG49" s="29"/>
      <c r="AH49" s="29">
        <f>SUM(AH6:AH47)</f>
        <v>4130319</v>
      </c>
    </row>
    <row r="50" spans="27:34" x14ac:dyDescent="0.2">
      <c r="AH50" s="29"/>
    </row>
    <row r="51" spans="27:34" x14ac:dyDescent="0.2">
      <c r="AA51" s="1" t="s">
        <v>95</v>
      </c>
      <c r="AE51" s="4">
        <f>AE27+AE30+AE31+AE45+AE47</f>
        <v>1414612.9768599998</v>
      </c>
      <c r="AH51" s="4">
        <f>AH27+AH30+AH31+AH45+AH47</f>
        <v>1707100</v>
      </c>
    </row>
    <row r="52" spans="27:34" x14ac:dyDescent="0.2">
      <c r="AA52" s="1" t="s">
        <v>96</v>
      </c>
      <c r="AE52" s="4">
        <f>AE33+AE36+AE39+AE42</f>
        <v>2928354.9419900002</v>
      </c>
      <c r="AH52" s="4">
        <f>AH11+AH14+AH17+AH20</f>
        <v>2087133</v>
      </c>
    </row>
  </sheetData>
  <mergeCells count="7">
    <mergeCell ref="K1:O1"/>
    <mergeCell ref="Z1:AD1"/>
    <mergeCell ref="AE1:AH1"/>
    <mergeCell ref="AK27:AK30"/>
    <mergeCell ref="AK11:AK20"/>
    <mergeCell ref="AJ27:AJ30"/>
    <mergeCell ref="AJ11:AJ20"/>
  </mergeCells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A47"/>
  <sheetViews>
    <sheetView tabSelected="1" zoomScale="75" zoomScaleNormal="75" workbookViewId="0">
      <selection activeCell="A7" sqref="A7:B7"/>
    </sheetView>
  </sheetViews>
  <sheetFormatPr defaultRowHeight="15.75" x14ac:dyDescent="0.25"/>
  <cols>
    <col min="1" max="1" width="92.42578125" style="56" customWidth="1"/>
    <col min="2" max="2" width="33.85546875" style="56" customWidth="1"/>
    <col min="3" max="4" width="15.7109375" style="56" bestFit="1" customWidth="1"/>
    <col min="5" max="5" width="15.5703125" style="56" bestFit="1" customWidth="1"/>
    <col min="6" max="6" width="14.7109375" style="56" bestFit="1" customWidth="1"/>
    <col min="7" max="8" width="15.5703125" style="56" bestFit="1" customWidth="1"/>
    <col min="9" max="9" width="13.5703125" style="56" customWidth="1"/>
    <col min="10" max="10" width="14.28515625" style="56" customWidth="1"/>
    <col min="11" max="12" width="14.28515625" style="56" bestFit="1" customWidth="1"/>
    <col min="13" max="13" width="15.85546875" style="56" customWidth="1"/>
    <col min="14" max="16384" width="9.140625" style="56"/>
  </cols>
  <sheetData>
    <row r="1" spans="1:13" x14ac:dyDescent="0.25">
      <c r="M1" s="57" t="s">
        <v>141</v>
      </c>
    </row>
    <row r="2" spans="1:13" ht="18.75" x14ac:dyDescent="0.25">
      <c r="A2" s="116" t="s">
        <v>142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x14ac:dyDescent="0.25">
      <c r="A5" s="59"/>
      <c r="B5" s="60"/>
      <c r="C5" s="60"/>
      <c r="D5" s="60"/>
      <c r="E5" s="61"/>
      <c r="F5" s="61"/>
      <c r="G5" s="61"/>
      <c r="H5" s="61"/>
      <c r="I5" s="61"/>
      <c r="J5" s="61"/>
      <c r="K5" s="61"/>
      <c r="L5" s="61"/>
      <c r="M5" s="62"/>
    </row>
    <row r="6" spans="1:13" ht="31.5" x14ac:dyDescent="0.25">
      <c r="A6" s="63" t="s">
        <v>122</v>
      </c>
      <c r="B6" s="63"/>
      <c r="C6" s="64"/>
      <c r="D6" s="65" t="s">
        <v>107</v>
      </c>
      <c r="E6" s="65" t="s">
        <v>108</v>
      </c>
      <c r="F6" s="65" t="s">
        <v>109</v>
      </c>
      <c r="G6" s="65" t="s">
        <v>103</v>
      </c>
      <c r="H6" s="65" t="s">
        <v>106</v>
      </c>
      <c r="I6" s="65" t="s">
        <v>110</v>
      </c>
      <c r="J6" s="65" t="s">
        <v>111</v>
      </c>
      <c r="K6" s="65" t="s">
        <v>112</v>
      </c>
      <c r="L6" s="65" t="s">
        <v>104</v>
      </c>
      <c r="M6" s="65" t="s">
        <v>105</v>
      </c>
    </row>
    <row r="7" spans="1:13" x14ac:dyDescent="0.25">
      <c r="A7" s="66" t="s">
        <v>135</v>
      </c>
      <c r="B7" s="66"/>
      <c r="C7" s="67" t="s">
        <v>116</v>
      </c>
      <c r="D7" s="68">
        <v>7530</v>
      </c>
      <c r="E7" s="68">
        <v>10130</v>
      </c>
      <c r="F7" s="68">
        <v>10130</v>
      </c>
      <c r="G7" s="68">
        <v>10130</v>
      </c>
      <c r="H7" s="68">
        <v>8213</v>
      </c>
      <c r="I7" s="68">
        <v>8213</v>
      </c>
      <c r="J7" s="68">
        <v>12314</v>
      </c>
      <c r="K7" s="68">
        <v>12314</v>
      </c>
      <c r="L7" s="68">
        <v>12752</v>
      </c>
      <c r="M7" s="68">
        <v>13262</v>
      </c>
    </row>
    <row r="8" spans="1:13" hidden="1" x14ac:dyDescent="0.25">
      <c r="A8" s="69" t="s">
        <v>114</v>
      </c>
      <c r="B8" s="69"/>
      <c r="C8" s="70" t="s">
        <v>117</v>
      </c>
      <c r="D8" s="71">
        <v>10500</v>
      </c>
      <c r="E8" s="71">
        <v>13100</v>
      </c>
      <c r="F8" s="71">
        <v>13100</v>
      </c>
      <c r="G8" s="71">
        <v>13100</v>
      </c>
      <c r="H8" s="71">
        <v>13100</v>
      </c>
      <c r="I8" s="71">
        <v>13100</v>
      </c>
      <c r="J8" s="71">
        <v>13100</v>
      </c>
      <c r="K8" s="71">
        <v>13100</v>
      </c>
      <c r="L8" s="71">
        <v>13624</v>
      </c>
      <c r="M8" s="71">
        <v>13624</v>
      </c>
    </row>
    <row r="9" spans="1:13" x14ac:dyDescent="0.25">
      <c r="A9" s="66" t="s">
        <v>125</v>
      </c>
      <c r="B9" s="66"/>
      <c r="C9" s="67" t="s">
        <v>118</v>
      </c>
      <c r="D9" s="72">
        <v>1</v>
      </c>
      <c r="E9" s="72">
        <v>1</v>
      </c>
      <c r="F9" s="72">
        <v>0.88</v>
      </c>
      <c r="G9" s="72">
        <v>0.61699999999999999</v>
      </c>
      <c r="H9" s="72">
        <v>0.57099999999999995</v>
      </c>
      <c r="I9" s="72">
        <v>0.84409999999999996</v>
      </c>
      <c r="J9" s="72">
        <v>0.86650000000000005</v>
      </c>
      <c r="K9" s="72">
        <v>0.58099999999999996</v>
      </c>
      <c r="L9" s="72">
        <v>0.66600000000000004</v>
      </c>
      <c r="M9" s="72">
        <v>0.749</v>
      </c>
    </row>
    <row r="10" spans="1:13" x14ac:dyDescent="0.25">
      <c r="A10" s="66" t="s">
        <v>126</v>
      </c>
      <c r="B10" s="66"/>
      <c r="C10" s="67" t="s">
        <v>119</v>
      </c>
      <c r="D10" s="73">
        <v>6.1825999999999999E-2</v>
      </c>
      <c r="E10" s="73">
        <v>6.1825999999999999E-2</v>
      </c>
      <c r="F10" s="73">
        <v>6.1825999999999999E-2</v>
      </c>
      <c r="G10" s="73">
        <v>5.5761999999999999E-2</v>
      </c>
      <c r="H10" s="73">
        <v>5.5761999999999999E-2</v>
      </c>
      <c r="I10" s="73">
        <v>5.5761999999999999E-2</v>
      </c>
      <c r="J10" s="73">
        <v>5.5761999999999999E-2</v>
      </c>
      <c r="K10" s="73">
        <v>5.5761999999999999E-2</v>
      </c>
      <c r="L10" s="73">
        <v>5.5577000000000001E-2</v>
      </c>
      <c r="M10" s="73">
        <v>5.4074999999999998E-2</v>
      </c>
    </row>
    <row r="11" spans="1:13" x14ac:dyDescent="0.25">
      <c r="A11" s="66" t="s">
        <v>140</v>
      </c>
      <c r="B11" s="66"/>
      <c r="C11" s="67" t="s">
        <v>120</v>
      </c>
      <c r="D11" s="74" t="s">
        <v>93</v>
      </c>
      <c r="E11" s="74" t="s">
        <v>93</v>
      </c>
      <c r="F11" s="74" t="s">
        <v>93</v>
      </c>
      <c r="G11" s="74" t="s">
        <v>93</v>
      </c>
      <c r="H11" s="74" t="s">
        <v>93</v>
      </c>
      <c r="I11" s="74" t="s">
        <v>93</v>
      </c>
      <c r="J11" s="75">
        <v>1</v>
      </c>
      <c r="K11" s="75">
        <v>1</v>
      </c>
      <c r="L11" s="75">
        <v>0.874</v>
      </c>
      <c r="M11" s="75">
        <v>0.77700000000000002</v>
      </c>
    </row>
    <row r="12" spans="1:13" x14ac:dyDescent="0.25">
      <c r="A12" s="66" t="s">
        <v>127</v>
      </c>
      <c r="B12" s="66"/>
      <c r="C12" s="67" t="s">
        <v>121</v>
      </c>
      <c r="D12" s="75">
        <v>1</v>
      </c>
      <c r="E12" s="75">
        <v>1</v>
      </c>
      <c r="F12" s="75">
        <v>1</v>
      </c>
      <c r="G12" s="75">
        <v>0.95399999999999996</v>
      </c>
      <c r="H12" s="75">
        <v>1.03</v>
      </c>
      <c r="I12" s="75">
        <v>1.03</v>
      </c>
      <c r="J12" s="75">
        <v>1.002</v>
      </c>
      <c r="K12" s="75">
        <v>1.002</v>
      </c>
      <c r="L12" s="75">
        <v>1.002</v>
      </c>
      <c r="M12" s="75">
        <v>1.002</v>
      </c>
    </row>
    <row r="13" spans="1:13" x14ac:dyDescent="0.25">
      <c r="A13" s="76"/>
      <c r="B13" s="76"/>
      <c r="C13" s="77"/>
      <c r="D13" s="62"/>
      <c r="E13" s="62"/>
      <c r="F13" s="62"/>
      <c r="G13" s="62"/>
      <c r="H13" s="62"/>
      <c r="I13" s="62"/>
      <c r="J13" s="78" t="s">
        <v>139</v>
      </c>
      <c r="K13" s="78"/>
      <c r="L13" s="78"/>
      <c r="M13" s="78"/>
    </row>
    <row r="14" spans="1:13" x14ac:dyDescent="0.25">
      <c r="A14" s="76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13" ht="31.5" x14ac:dyDescent="0.25">
      <c r="A15" s="79" t="s">
        <v>124</v>
      </c>
      <c r="B15" s="80"/>
      <c r="C15" s="64"/>
      <c r="D15" s="65" t="s">
        <v>107</v>
      </c>
      <c r="E15" s="65" t="s">
        <v>108</v>
      </c>
      <c r="F15" s="65" t="s">
        <v>109</v>
      </c>
      <c r="G15" s="65" t="s">
        <v>103</v>
      </c>
      <c r="H15" s="65" t="s">
        <v>106</v>
      </c>
      <c r="I15" s="65" t="s">
        <v>110</v>
      </c>
      <c r="J15" s="65" t="s">
        <v>111</v>
      </c>
      <c r="K15" s="65" t="s">
        <v>112</v>
      </c>
      <c r="L15" s="65" t="s">
        <v>104</v>
      </c>
      <c r="M15" s="65" t="s">
        <v>105</v>
      </c>
    </row>
    <row r="16" spans="1:13" x14ac:dyDescent="0.25">
      <c r="A16" s="81" t="s">
        <v>128</v>
      </c>
      <c r="B16" s="82" t="s">
        <v>137</v>
      </c>
      <c r="C16" s="83"/>
      <c r="D16" s="84">
        <f t="shared" ref="D16:H16" si="0">1*D7*D9*D12*D10</f>
        <v>465.54978</v>
      </c>
      <c r="E16" s="84">
        <f t="shared" si="0"/>
        <v>626.29737999999998</v>
      </c>
      <c r="F16" s="84">
        <f t="shared" si="0"/>
        <v>551.14169440000001</v>
      </c>
      <c r="G16" s="84">
        <f t="shared" si="0"/>
        <v>332.49209635907994</v>
      </c>
      <c r="H16" s="84">
        <f t="shared" si="0"/>
        <v>269.34784045777997</v>
      </c>
      <c r="I16" s="84">
        <f>1*I7*I9*I12*I10</f>
        <v>398.172525622438</v>
      </c>
      <c r="J16" s="84">
        <f>1*J7*J9*J12*J10*J11</f>
        <v>596.17502683544399</v>
      </c>
      <c r="K16" s="84">
        <f>1*K7*K9*K12*K10*K11</f>
        <v>399.74343980541596</v>
      </c>
      <c r="L16" s="84">
        <f>1*L7*L9*L12*L10*L11</f>
        <v>413.35841913679985</v>
      </c>
      <c r="M16" s="84">
        <f>1*M7*M9*M12*M10*M11</f>
        <v>418.19237476734685</v>
      </c>
    </row>
    <row r="17" spans="1:235" hidden="1" x14ac:dyDescent="0.25">
      <c r="A17" s="69" t="s">
        <v>113</v>
      </c>
      <c r="B17" s="69"/>
      <c r="C17" s="85" t="s">
        <v>123</v>
      </c>
      <c r="D17" s="86">
        <f t="shared" ref="D17:M17" si="1">D8*D9*D12*D10</f>
        <v>649.173</v>
      </c>
      <c r="E17" s="86">
        <f t="shared" si="1"/>
        <v>809.92060000000004</v>
      </c>
      <c r="F17" s="86">
        <f t="shared" si="1"/>
        <v>712.73012800000004</v>
      </c>
      <c r="G17" s="86">
        <f t="shared" si="1"/>
        <v>429.97497159959994</v>
      </c>
      <c r="H17" s="86">
        <f t="shared" si="1"/>
        <v>429.61849628599998</v>
      </c>
      <c r="I17" s="86">
        <f t="shared" si="1"/>
        <v>635.09802577059986</v>
      </c>
      <c r="J17" s="86">
        <f t="shared" si="1"/>
        <v>634.22875195260008</v>
      </c>
      <c r="K17" s="86">
        <f t="shared" si="1"/>
        <v>425.25897851639996</v>
      </c>
      <c r="L17" s="86">
        <f t="shared" si="1"/>
        <v>505.29114312393602</v>
      </c>
      <c r="M17" s="86">
        <f t="shared" si="1"/>
        <v>552.90523546439999</v>
      </c>
    </row>
    <row r="18" spans="1:235" x14ac:dyDescent="0.25">
      <c r="A18" s="59"/>
      <c r="B18" s="61"/>
      <c r="C18" s="61"/>
      <c r="D18" s="61"/>
      <c r="E18" s="61"/>
      <c r="F18" s="61"/>
    </row>
    <row r="19" spans="1:235" x14ac:dyDescent="0.25">
      <c r="B19" s="87">
        <v>42370</v>
      </c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</row>
    <row r="20" spans="1:235" x14ac:dyDescent="0.25">
      <c r="A20" s="89"/>
      <c r="B20" s="90">
        <v>2240.5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</row>
    <row r="21" spans="1:235" x14ac:dyDescent="0.25">
      <c r="A21" s="65" t="s">
        <v>151</v>
      </c>
      <c r="B21" s="87">
        <v>42736</v>
      </c>
      <c r="C21" s="87">
        <v>42767</v>
      </c>
      <c r="D21" s="87">
        <v>42795</v>
      </c>
      <c r="E21" s="87">
        <v>42826</v>
      </c>
      <c r="F21" s="87">
        <v>42856</v>
      </c>
      <c r="G21" s="87">
        <v>42887</v>
      </c>
      <c r="H21" s="87">
        <v>42917</v>
      </c>
      <c r="I21" s="87">
        <v>42948</v>
      </c>
      <c r="J21" s="87">
        <v>42979</v>
      </c>
      <c r="K21" s="87">
        <v>43009</v>
      </c>
      <c r="L21" s="87">
        <v>43040</v>
      </c>
      <c r="M21" s="87">
        <v>43070</v>
      </c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</row>
    <row r="22" spans="1:235" x14ac:dyDescent="0.25">
      <c r="A22" s="91" t="s">
        <v>143</v>
      </c>
      <c r="B22" s="92">
        <v>3076.64</v>
      </c>
      <c r="C22" s="92">
        <v>2656.37</v>
      </c>
      <c r="D22" s="92">
        <v>2967.17</v>
      </c>
      <c r="E22" s="92">
        <v>2784.87</v>
      </c>
      <c r="F22" s="92">
        <v>3002.22</v>
      </c>
      <c r="G22" s="92">
        <v>3095.83</v>
      </c>
      <c r="H22" s="92">
        <v>3431.72</v>
      </c>
      <c r="I22" s="92">
        <v>3485.16</v>
      </c>
      <c r="J22" s="92">
        <v>3155.46</v>
      </c>
      <c r="K22" s="92">
        <v>3045.12</v>
      </c>
      <c r="L22" s="92">
        <v>3041.06</v>
      </c>
      <c r="M22" s="92">
        <v>3050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</row>
    <row r="23" spans="1:235" x14ac:dyDescent="0.25">
      <c r="A23" s="93" t="s">
        <v>145</v>
      </c>
      <c r="B23" s="90">
        <f>SUM(B22:B22)</f>
        <v>3076.64</v>
      </c>
      <c r="C23" s="90">
        <f>C22+B23</f>
        <v>5733.01</v>
      </c>
      <c r="D23" s="90">
        <f>D22+C23</f>
        <v>8700.18</v>
      </c>
      <c r="E23" s="90">
        <f t="shared" ref="E23" si="2">E22+D23</f>
        <v>11485.05</v>
      </c>
      <c r="F23" s="90">
        <f t="shared" ref="F23" si="3">F22+E23</f>
        <v>14487.269999999999</v>
      </c>
      <c r="G23" s="90">
        <f t="shared" ref="G23" si="4">G22+F23</f>
        <v>17583.099999999999</v>
      </c>
      <c r="H23" s="90">
        <f>H22+G23</f>
        <v>21014.82</v>
      </c>
      <c r="I23" s="90">
        <f t="shared" ref="I23" si="5">I22+H23</f>
        <v>24499.98</v>
      </c>
      <c r="J23" s="90">
        <f t="shared" ref="J23:L23" si="6">J22+I23</f>
        <v>27655.439999999999</v>
      </c>
      <c r="K23" s="90">
        <f t="shared" si="6"/>
        <v>30700.559999999998</v>
      </c>
      <c r="L23" s="90">
        <f t="shared" si="6"/>
        <v>33741.619999999995</v>
      </c>
      <c r="M23" s="90">
        <f>M22+L23</f>
        <v>36791.619999999995</v>
      </c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</row>
    <row r="24" spans="1:235" x14ac:dyDescent="0.25">
      <c r="A24" s="93" t="s">
        <v>144</v>
      </c>
      <c r="B24" s="68">
        <f>B22*$G$16</f>
        <v>1022958.4833421997</v>
      </c>
      <c r="C24" s="68">
        <f t="shared" ref="C24:L24" si="7">C22*$G$16</f>
        <v>883222.0300053691</v>
      </c>
      <c r="D24" s="68">
        <f t="shared" si="7"/>
        <v>986560.57355377125</v>
      </c>
      <c r="E24" s="68">
        <f t="shared" si="7"/>
        <v>925947.26438751095</v>
      </c>
      <c r="F24" s="68">
        <f t="shared" si="7"/>
        <v>998214.42153115687</v>
      </c>
      <c r="G24" s="68">
        <f t="shared" si="7"/>
        <v>1029339.0066713304</v>
      </c>
      <c r="H24" s="68">
        <f>H22*$G$16</f>
        <v>1141019.7769173817</v>
      </c>
      <c r="I24" s="68">
        <f t="shared" si="7"/>
        <v>1158788.154546811</v>
      </c>
      <c r="J24" s="68">
        <f t="shared" si="7"/>
        <v>1049165.5103772224</v>
      </c>
      <c r="K24" s="68">
        <f t="shared" si="7"/>
        <v>1012478.3324649615</v>
      </c>
      <c r="L24" s="68">
        <f t="shared" si="7"/>
        <v>1011128.4145537437</v>
      </c>
      <c r="M24" s="68">
        <f>M22*$G$16</f>
        <v>1014100.8938951938</v>
      </c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</row>
    <row r="25" spans="1:235" x14ac:dyDescent="0.25">
      <c r="A25" s="93" t="s">
        <v>146</v>
      </c>
      <c r="B25" s="118">
        <f>B24</f>
        <v>1022958.4833421997</v>
      </c>
      <c r="C25" s="118">
        <f t="shared" ref="C25:L25" si="8">B25+C24</f>
        <v>1906180.5133475689</v>
      </c>
      <c r="D25" s="118">
        <f t="shared" si="8"/>
        <v>2892741.0869013402</v>
      </c>
      <c r="E25" s="118">
        <f t="shared" si="8"/>
        <v>3818688.3512888514</v>
      </c>
      <c r="F25" s="118">
        <f t="shared" si="8"/>
        <v>4816902.772820008</v>
      </c>
      <c r="G25" s="118">
        <f t="shared" si="8"/>
        <v>5846241.7794913389</v>
      </c>
      <c r="H25" s="118">
        <f>G25+H24</f>
        <v>6987261.5564087201</v>
      </c>
      <c r="I25" s="118">
        <f t="shared" si="8"/>
        <v>8146049.7109555313</v>
      </c>
      <c r="J25" s="118">
        <f t="shared" si="8"/>
        <v>9195215.2213327531</v>
      </c>
      <c r="K25" s="118">
        <f t="shared" si="8"/>
        <v>10207693.553797714</v>
      </c>
      <c r="L25" s="118">
        <f t="shared" si="8"/>
        <v>11218821.968351457</v>
      </c>
      <c r="M25" s="118">
        <f>L25+M24</f>
        <v>12232922.862246651</v>
      </c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</row>
    <row r="26" spans="1:235" x14ac:dyDescent="0.25">
      <c r="A26" s="94" t="s">
        <v>147</v>
      </c>
      <c r="B26" s="95">
        <v>1081689.18</v>
      </c>
      <c r="C26" s="95">
        <v>1096084.41298</v>
      </c>
      <c r="D26" s="95">
        <v>2961182.7046500002</v>
      </c>
      <c r="E26" s="95">
        <v>3913918.9331700001</v>
      </c>
      <c r="F26" s="95">
        <v>4850354.5426899996</v>
      </c>
      <c r="G26" s="95">
        <v>5840291.2567800004</v>
      </c>
      <c r="H26" s="95">
        <v>6876006.7294500005</v>
      </c>
      <c r="I26" s="95">
        <v>8012657.5241099996</v>
      </c>
      <c r="J26" s="95">
        <v>9151658.9700000007</v>
      </c>
      <c r="K26" s="95">
        <v>10179075.81642</v>
      </c>
      <c r="L26" s="95">
        <v>11183918.78293</v>
      </c>
      <c r="M26" s="68">
        <v>12151836.23429</v>
      </c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</row>
    <row r="27" spans="1:235" x14ac:dyDescent="0.25">
      <c r="A27" s="93" t="s">
        <v>130</v>
      </c>
      <c r="B27" s="68">
        <f t="shared" ref="B27:L27" si="9">B26/B25%</f>
        <v>105.74125906516909</v>
      </c>
      <c r="C27" s="68">
        <f t="shared" si="9"/>
        <v>57.501606238492812</v>
      </c>
      <c r="D27" s="68">
        <f t="shared" si="9"/>
        <v>102.36597800123113</v>
      </c>
      <c r="E27" s="68">
        <f t="shared" si="9"/>
        <v>102.49380345083692</v>
      </c>
      <c r="F27" s="68">
        <f t="shared" si="9"/>
        <v>100.69446637077142</v>
      </c>
      <c r="G27" s="68">
        <f t="shared" si="9"/>
        <v>99.89821627404784</v>
      </c>
      <c r="H27" s="68">
        <f t="shared" si="9"/>
        <v>98.4077477841562</v>
      </c>
      <c r="I27" s="68">
        <f t="shared" si="9"/>
        <v>98.362492354224955</v>
      </c>
      <c r="J27" s="68">
        <f t="shared" si="9"/>
        <v>99.52631612980953</v>
      </c>
      <c r="K27" s="68">
        <f t="shared" si="9"/>
        <v>99.719645410328098</v>
      </c>
      <c r="L27" s="68">
        <f t="shared" si="9"/>
        <v>99.688887251086427</v>
      </c>
      <c r="M27" s="68">
        <f>M26/M25%</f>
        <v>99.337144287838996</v>
      </c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</row>
    <row r="28" spans="1:235" x14ac:dyDescent="0.25">
      <c r="A28" s="8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</row>
    <row r="29" spans="1:235" x14ac:dyDescent="0.25">
      <c r="A29" s="97" t="s">
        <v>115</v>
      </c>
      <c r="B29" s="97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</row>
    <row r="30" spans="1:235" x14ac:dyDescent="0.25">
      <c r="A30" s="98" t="s">
        <v>129</v>
      </c>
      <c r="B30" s="99">
        <v>36791.619999999995</v>
      </c>
      <c r="C30" s="96"/>
      <c r="D30" s="96"/>
      <c r="E30" s="96"/>
      <c r="F30" s="96"/>
      <c r="G30" s="96"/>
      <c r="H30" s="96"/>
      <c r="I30" s="100"/>
      <c r="J30" s="96"/>
      <c r="K30" s="96"/>
      <c r="L30" s="96"/>
      <c r="M30" s="96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</row>
    <row r="31" spans="1:235" x14ac:dyDescent="0.25">
      <c r="A31" s="98" t="s">
        <v>138</v>
      </c>
      <c r="B31" s="99">
        <v>35095.934999999998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</row>
    <row r="32" spans="1:235" x14ac:dyDescent="0.25">
      <c r="A32" s="101" t="s">
        <v>130</v>
      </c>
      <c r="B32" s="102">
        <f>B31/B30</f>
        <v>0.95391110801861956</v>
      </c>
      <c r="C32" s="100"/>
      <c r="D32" s="100"/>
      <c r="E32" s="100"/>
      <c r="F32" s="100"/>
      <c r="G32" s="100"/>
      <c r="H32" s="100"/>
      <c r="I32" s="96"/>
      <c r="J32" s="100"/>
      <c r="K32" s="100"/>
      <c r="L32" s="89"/>
      <c r="M32" s="89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</row>
    <row r="33" spans="1:235" x14ac:dyDescent="0.25">
      <c r="A33" s="103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89"/>
      <c r="M33" s="89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</row>
    <row r="34" spans="1:235" x14ac:dyDescent="0.25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0"/>
      <c r="L34" s="89"/>
      <c r="M34" s="89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</row>
    <row r="35" spans="1:235" x14ac:dyDescent="0.25">
      <c r="A35" s="65" t="s">
        <v>152</v>
      </c>
      <c r="B35" s="105">
        <v>43101</v>
      </c>
      <c r="C35" s="105">
        <v>43132</v>
      </c>
      <c r="D35" s="87">
        <v>43160</v>
      </c>
      <c r="E35" s="87">
        <v>43191</v>
      </c>
      <c r="F35" s="87">
        <v>43221</v>
      </c>
      <c r="G35" s="87">
        <v>43252</v>
      </c>
      <c r="H35" s="87">
        <v>43282</v>
      </c>
      <c r="I35" s="87">
        <v>43313</v>
      </c>
      <c r="J35" s="87">
        <v>43344</v>
      </c>
      <c r="K35" s="87">
        <v>43374</v>
      </c>
      <c r="L35" s="87">
        <v>43405</v>
      </c>
      <c r="M35" s="87">
        <v>43435</v>
      </c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</row>
    <row r="36" spans="1:235" x14ac:dyDescent="0.25">
      <c r="A36" s="91" t="s">
        <v>143</v>
      </c>
      <c r="B36" s="106">
        <v>3512.78</v>
      </c>
      <c r="C36" s="106">
        <v>2798.23</v>
      </c>
      <c r="D36" s="106">
        <v>3052.3500000000004</v>
      </c>
      <c r="E36" s="106">
        <v>2886.13</v>
      </c>
      <c r="F36" s="106">
        <v>2976.62</v>
      </c>
      <c r="G36" s="106">
        <v>3259.51</v>
      </c>
      <c r="H36" s="106">
        <v>3493.5800000000004</v>
      </c>
      <c r="I36" s="106">
        <v>3472.51</v>
      </c>
      <c r="J36" s="106">
        <v>3066.11</v>
      </c>
      <c r="K36" s="106">
        <v>3023.03</v>
      </c>
      <c r="L36" s="106">
        <v>3254.5099999999998</v>
      </c>
      <c r="M36" s="106">
        <v>3717.59</v>
      </c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</row>
    <row r="37" spans="1:235" x14ac:dyDescent="0.25">
      <c r="A37" s="93" t="s">
        <v>145</v>
      </c>
      <c r="B37" s="90">
        <f>SUM(B36:B36)</f>
        <v>3512.78</v>
      </c>
      <c r="C37" s="90">
        <f>C36+B37</f>
        <v>6311.01</v>
      </c>
      <c r="D37" s="90">
        <f>D36+C37</f>
        <v>9363.36</v>
      </c>
      <c r="E37" s="90">
        <f t="shared" ref="E37:I37" si="10">E36+D37</f>
        <v>12249.490000000002</v>
      </c>
      <c r="F37" s="90">
        <f t="shared" si="10"/>
        <v>15226.11</v>
      </c>
      <c r="G37" s="90">
        <f>G36+F37</f>
        <v>18485.620000000003</v>
      </c>
      <c r="H37" s="90">
        <f t="shared" si="10"/>
        <v>21979.200000000004</v>
      </c>
      <c r="I37" s="90">
        <f t="shared" si="10"/>
        <v>25451.710000000006</v>
      </c>
      <c r="J37" s="68">
        <f>J36+I37</f>
        <v>28517.820000000007</v>
      </c>
      <c r="K37" s="68">
        <f>K36+J37</f>
        <v>31540.850000000006</v>
      </c>
      <c r="L37" s="68">
        <f>L36+K37</f>
        <v>34795.360000000008</v>
      </c>
      <c r="M37" s="68">
        <f>M36+L37</f>
        <v>38512.950000000012</v>
      </c>
      <c r="N37" s="107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</row>
    <row r="38" spans="1:235" x14ac:dyDescent="0.25">
      <c r="A38" s="93" t="s">
        <v>144</v>
      </c>
      <c r="B38" s="68">
        <f>B36*$H$16</f>
        <v>946159.7070032804</v>
      </c>
      <c r="C38" s="68">
        <f>C36*$H$16</f>
        <v>753697.20760417369</v>
      </c>
      <c r="D38" s="68">
        <f>D36*$H$16</f>
        <v>822143.88082130475</v>
      </c>
      <c r="E38" s="68">
        <f>E36*$H$16</f>
        <v>777372.88278041256</v>
      </c>
      <c r="F38" s="68">
        <f>F36*$H$16</f>
        <v>801746.16886343702</v>
      </c>
      <c r="G38" s="68">
        <f>G36*$H$16</f>
        <v>877941.97945053841</v>
      </c>
      <c r="H38" s="68">
        <f>H36*$I$16</f>
        <v>1391047.5720640372</v>
      </c>
      <c r="I38" s="68">
        <f>I36*$I$16</f>
        <v>1382658.0769491722</v>
      </c>
      <c r="J38" s="68">
        <f>J36*$I$16</f>
        <v>1220840.7625362135</v>
      </c>
      <c r="K38" s="68">
        <f>K36*$I$16</f>
        <v>1203687.4901323989</v>
      </c>
      <c r="L38" s="68">
        <f>L36*$I$16</f>
        <v>1295856.4663634805</v>
      </c>
      <c r="M38" s="68">
        <f>M36*$I$16</f>
        <v>1480242.1995287193</v>
      </c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</row>
    <row r="39" spans="1:235" x14ac:dyDescent="0.25">
      <c r="A39" s="93" t="s">
        <v>148</v>
      </c>
      <c r="B39" s="118">
        <f>B38</f>
        <v>946159.7070032804</v>
      </c>
      <c r="C39" s="118">
        <f t="shared" ref="C39:J39" si="11">B39+C38</f>
        <v>1699856.9146074541</v>
      </c>
      <c r="D39" s="118">
        <f t="shared" si="11"/>
        <v>2522000.795428759</v>
      </c>
      <c r="E39" s="118">
        <f t="shared" si="11"/>
        <v>3299373.6782091716</v>
      </c>
      <c r="F39" s="118">
        <f t="shared" si="11"/>
        <v>4101119.8470726088</v>
      </c>
      <c r="G39" s="118">
        <f t="shared" si="11"/>
        <v>4979061.8265231475</v>
      </c>
      <c r="H39" s="118">
        <f>G39+H38</f>
        <v>6370109.398587185</v>
      </c>
      <c r="I39" s="118">
        <f t="shared" si="11"/>
        <v>7752767.4755363576</v>
      </c>
      <c r="J39" s="118">
        <f t="shared" si="11"/>
        <v>8973608.2380725704</v>
      </c>
      <c r="K39" s="118">
        <f>J39+K38</f>
        <v>10177295.728204969</v>
      </c>
      <c r="L39" s="118">
        <f>K39+L38</f>
        <v>11473152.19456845</v>
      </c>
      <c r="M39" s="118">
        <f>L39+M38</f>
        <v>12953394.394097168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</row>
    <row r="40" spans="1:235" x14ac:dyDescent="0.25">
      <c r="A40" s="94" t="s">
        <v>147</v>
      </c>
      <c r="B40" s="90">
        <v>1030524.69999</v>
      </c>
      <c r="C40" s="90">
        <v>1397349.21517</v>
      </c>
      <c r="D40" s="90">
        <v>2937512.1955500003</v>
      </c>
      <c r="E40" s="90">
        <v>3932404.9934999999</v>
      </c>
      <c r="F40" s="90">
        <v>4919623.4727499997</v>
      </c>
      <c r="G40" s="90">
        <v>5921892.5731800003</v>
      </c>
      <c r="H40" s="90">
        <v>7174749.0624200003</v>
      </c>
      <c r="I40" s="90">
        <v>8387515.0723000001</v>
      </c>
      <c r="J40" s="90">
        <v>9611970.5761900004</v>
      </c>
      <c r="K40" s="90">
        <v>10725550.63662</v>
      </c>
      <c r="L40" s="90">
        <v>11808841.16106</v>
      </c>
      <c r="M40" s="90">
        <v>12970784.603979999</v>
      </c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</row>
    <row r="41" spans="1:235" x14ac:dyDescent="0.25">
      <c r="A41" s="93" t="s">
        <v>130</v>
      </c>
      <c r="B41" s="68">
        <f t="shared" ref="B41" si="12">B40/B39%</f>
        <v>108.91657004227376</v>
      </c>
      <c r="C41" s="68">
        <f t="shared" ref="C41" si="13">C40/C39%</f>
        <v>82.203931587541192</v>
      </c>
      <c r="D41" s="68">
        <f t="shared" ref="D41" si="14">D40/D39%</f>
        <v>116.47546665625065</v>
      </c>
      <c r="E41" s="68">
        <f t="shared" ref="E41" si="15">E40/E39%</f>
        <v>119.18640860450897</v>
      </c>
      <c r="F41" s="68">
        <f t="shared" ref="F41" si="16">F40/F39%</f>
        <v>119.95805185409642</v>
      </c>
      <c r="G41" s="68">
        <f t="shared" ref="G41" si="17">G40/G39%</f>
        <v>118.93591161359863</v>
      </c>
      <c r="H41" s="68">
        <f>H40/H39%</f>
        <v>112.63148893504521</v>
      </c>
      <c r="I41" s="68">
        <f t="shared" ref="I41" si="18">I40/I39%</f>
        <v>108.18736791431667</v>
      </c>
      <c r="J41" s="68">
        <f t="shared" ref="J41" si="19">J40/J39%</f>
        <v>107.113775431036</v>
      </c>
      <c r="K41" s="68">
        <f t="shared" ref="K41" si="20">K40/K39%</f>
        <v>105.38703918070905</v>
      </c>
      <c r="L41" s="68">
        <f t="shared" ref="L41" si="21">L40/L39%</f>
        <v>102.92586519204784</v>
      </c>
      <c r="M41" s="68">
        <f>M40/M39%</f>
        <v>100.1342521454512</v>
      </c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</row>
    <row r="43" spans="1:235" x14ac:dyDescent="0.25">
      <c r="A43" s="63" t="s">
        <v>153</v>
      </c>
      <c r="B43" s="108" t="s">
        <v>134</v>
      </c>
      <c r="C43" s="108"/>
      <c r="D43" s="108"/>
    </row>
    <row r="44" spans="1:235" x14ac:dyDescent="0.25">
      <c r="A44" s="63"/>
      <c r="B44" s="109" t="s">
        <v>131</v>
      </c>
      <c r="C44" s="109" t="s">
        <v>132</v>
      </c>
      <c r="D44" s="109" t="s">
        <v>133</v>
      </c>
    </row>
    <row r="45" spans="1:235" ht="38.25" customHeight="1" x14ac:dyDescent="0.25">
      <c r="A45" s="110" t="s">
        <v>149</v>
      </c>
      <c r="B45" s="111">
        <v>36510</v>
      </c>
      <c r="C45" s="112">
        <v>37620</v>
      </c>
      <c r="D45" s="112">
        <v>38840</v>
      </c>
    </row>
    <row r="46" spans="1:235" ht="63" x14ac:dyDescent="0.25">
      <c r="A46" s="113"/>
      <c r="B46" s="114" t="s">
        <v>136</v>
      </c>
      <c r="C46" s="115"/>
      <c r="D46" s="115"/>
    </row>
    <row r="47" spans="1:235" x14ac:dyDescent="0.25">
      <c r="A47" s="93" t="s">
        <v>150</v>
      </c>
      <c r="B47" s="111">
        <f>(B36+B22+B20)/3*J16+(B45-B36)*K16</f>
        <v>14945148.15780101</v>
      </c>
      <c r="C47" s="111">
        <f>C45*L16</f>
        <v>15550543.727926411</v>
      </c>
      <c r="D47" s="111">
        <f>D45*M16</f>
        <v>16242591.835963752</v>
      </c>
    </row>
  </sheetData>
  <mergeCells count="19">
    <mergeCell ref="B34:J34"/>
    <mergeCell ref="A2:M2"/>
    <mergeCell ref="B16:C16"/>
    <mergeCell ref="A29:B29"/>
    <mergeCell ref="A6:B6"/>
    <mergeCell ref="A7:B7"/>
    <mergeCell ref="A8:B8"/>
    <mergeCell ref="A9:B9"/>
    <mergeCell ref="A10:B10"/>
    <mergeCell ref="A11:B11"/>
    <mergeCell ref="A12:B12"/>
    <mergeCell ref="A15:B15"/>
    <mergeCell ref="A17:B17"/>
    <mergeCell ref="J13:M13"/>
    <mergeCell ref="A43:A44"/>
    <mergeCell ref="B43:D43"/>
    <mergeCell ref="A45:A46"/>
    <mergeCell ref="C45:C46"/>
    <mergeCell ref="D45:D4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45" firstPageNumber="9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(2)</vt:lpstr>
      <vt:lpstr>Лист1 (3)</vt:lpstr>
      <vt:lpstr>Автомобильный бензин</vt:lpstr>
    </vt:vector>
  </TitlesOfParts>
  <Company>КСП Москвы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инспекция 1</dc:creator>
  <cp:lastModifiedBy>Ан Владимир Борисович</cp:lastModifiedBy>
  <cp:lastPrinted>2019-04-05T10:02:25Z</cp:lastPrinted>
  <dcterms:created xsi:type="dcterms:W3CDTF">2002-11-28T11:39:27Z</dcterms:created>
  <dcterms:modified xsi:type="dcterms:W3CDTF">2019-04-05T10:30:16Z</dcterms:modified>
</cp:coreProperties>
</file>